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xr:revisionPtr revIDLastSave="0" documentId="13_ncr:801_{084DBD2C-93BD-4262-80EB-9801907405AC}" xr6:coauthVersionLast="47" xr6:coauthVersionMax="47" xr10:uidLastSave="{00000000-0000-0000-0000-000000000000}"/>
  <bookViews>
    <workbookView xWindow="-108" yWindow="-108" windowWidth="23256" windowHeight="12456" firstSheet="9" activeTab="11" xr2:uid="{00000000-000D-0000-FFFF-FFFF00000000}"/>
  </bookViews>
  <sheets>
    <sheet name="Base Premium " sheetId="1" r:id="rId1"/>
    <sheet name="benefits " sheetId="8" r:id="rId2"/>
    <sheet name="Benefits Calculation" sheetId="7" r:id="rId3"/>
    <sheet name="Factors" sheetId="2" state="hidden" r:id="rId4"/>
    <sheet name="Nationality Loading  " sheetId="15" r:id="rId5"/>
    <sheet name="Industry Loading" sheetId="14" r:id="rId6"/>
    <sheet name="Previous Insurer Loading" sheetId="13" r:id="rId7"/>
    <sheet name="Volume Discount Loading" sheetId="12" r:id="rId8"/>
    <sheet name="Existing child  Loading" sheetId="4" r:id="rId9"/>
    <sheet name="Commission" sheetId="3" r:id="rId10"/>
    <sheet name="Census" sheetId="9" r:id="rId11"/>
    <sheet name="Updated Premium Calc" sheetId="10" r:id="rId12"/>
  </sheets>
  <definedNames>
    <definedName name="_xlnm._FilterDatabase" localSheetId="0" hidden="1">'Base Premium '!$A$1:$E$511</definedName>
    <definedName name="_xlnm._FilterDatabase" localSheetId="2" hidden="1">'Benefits Calculation'!$A$1:$R$105</definedName>
    <definedName name="_xlnm._FilterDatabase" localSheetId="11" hidden="1">'Updated Premium Calc'!$A$1:$AV$1</definedName>
  </definedNames>
  <calcPr calcId="191029"/>
  <oleSize ref="AS1:AY1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<sst xmlns="http://schemas.openxmlformats.org/spreadsheetml/2006/main" count="52283" uniqueCount="1111">
  <si>
    <t>id</t>
  </si>
  <si>
    <t>plan_id</t>
  </si>
  <si>
    <t>from_age</t>
  </si>
  <si>
    <t>to_age</t>
  </si>
  <si>
    <t>gender</t>
  </si>
  <si>
    <t>Relationship</t>
  </si>
  <si>
    <t>minimum_premium</t>
  </si>
  <si>
    <t>rate</t>
  </si>
  <si>
    <t>currency</t>
  </si>
  <si>
    <t>maternity_premium</t>
  </si>
  <si>
    <t>minimum_maternity_premium</t>
  </si>
  <si>
    <t>status</t>
  </si>
  <si>
    <t>created_date</t>
  </si>
  <si>
    <t>modified_date</t>
  </si>
  <si>
    <t>Age Band</t>
  </si>
  <si>
    <t>Base PremiumUnique ID</t>
  </si>
  <si>
    <t>Base Premium</t>
  </si>
  <si>
    <t>Male</t>
  </si>
  <si>
    <t>Employee</t>
  </si>
  <si>
    <t>NULL</t>
  </si>
  <si>
    <t>benefits_name</t>
  </si>
  <si>
    <t>benefits_headers_id</t>
  </si>
  <si>
    <t>benefits_values_id</t>
  </si>
  <si>
    <t>benefits_options</t>
  </si>
  <si>
    <t>benefits_type</t>
  </si>
  <si>
    <t>category_id</t>
  </si>
  <si>
    <t>generated_by</t>
  </si>
  <si>
    <t>client_reference_number</t>
  </si>
  <si>
    <t>factor</t>
  </si>
  <si>
    <t>factor_type</t>
  </si>
  <si>
    <t>is_editable</t>
  </si>
  <si>
    <t>tob_header</t>
  </si>
  <si>
    <t>tob_value</t>
  </si>
  <si>
    <t>group_details</t>
  </si>
  <si>
    <t>benefits_dependency_link</t>
  </si>
  <si>
    <t>version</t>
  </si>
  <si>
    <t>benefit_header_code</t>
  </si>
  <si>
    <t>benefit_value_code</t>
  </si>
  <si>
    <t>not_applicable_value</t>
  </si>
  <si>
    <t>benefit_link</t>
  </si>
  <si>
    <t>copay_dependency_lookup</t>
  </si>
  <si>
    <t>applicable_link</t>
  </si>
  <si>
    <t>Sum Insured</t>
  </si>
  <si>
    <t>Mandatory</t>
  </si>
  <si>
    <t>TEST-ABC-1224-1-00022</t>
  </si>
  <si>
    <t>percentage</t>
  </si>
  <si>
    <t>AED 250,000</t>
  </si>
  <si>
    <t>Policy Details</t>
  </si>
  <si>
    <t>Network</t>
  </si>
  <si>
    <t>Gold</t>
  </si>
  <si>
    <t>Territorial Scope of Coverage</t>
  </si>
  <si>
    <t>UAE + Home Country</t>
  </si>
  <si>
    <t>Coverage Criteria for Treatment outside UAE</t>
  </si>
  <si>
    <t>Pre-existing &amp; Chronic Conditions</t>
  </si>
  <si>
    <t>Room type</t>
  </si>
  <si>
    <t>Private</t>
  </si>
  <si>
    <t>In-patient Benefits (Subject to prior approval)</t>
  </si>
  <si>
    <t>Doctor, Surgeon, Anesthesist Fees</t>
  </si>
  <si>
    <t>Covered</t>
  </si>
  <si>
    <t>Parent Accommodation for child under 18 years of age</t>
  </si>
  <si>
    <t>AED 250 / day</t>
  </si>
  <si>
    <t>Hospitalization and Day Treatment</t>
  </si>
  <si>
    <t>Accommodation of an accompanying person in the same room as per recommendation of attending physician, subject to prior approval</t>
  </si>
  <si>
    <t>Emergency road ambulance services to and from hospital by registered ambulance services provider</t>
  </si>
  <si>
    <t>OP Consultation</t>
  </si>
  <si>
    <t>20% upto max of AED 50</t>
  </si>
  <si>
    <t>Deductible per Consultation (will not be applicable for follow-up within 7 days for same treatment and with same doctor)</t>
  </si>
  <si>
    <t>Out-patient Benefits</t>
  </si>
  <si>
    <t>Pharmacy Limit</t>
  </si>
  <si>
    <t>Prescribed Drugs &amp; Medicines</t>
  </si>
  <si>
    <t>Covered upto AED 5,000</t>
  </si>
  <si>
    <t>Pharmacy Co-pay</t>
  </si>
  <si>
    <t>20% co-pay</t>
  </si>
  <si>
    <t>OP Services</t>
  </si>
  <si>
    <t>Diagnostics &amp; Lab Services (X-ray, MRI, CT-Scan, Ultra Sound, Endoscopy, Blood Tests etc.)</t>
  </si>
  <si>
    <t>Physiotherapy ( Subject to pre-approval)</t>
  </si>
  <si>
    <t>15 sessions with 10% co-pay</t>
  </si>
  <si>
    <t>15  sessions per member per annum with 10% co-pay</t>
  </si>
  <si>
    <t>Vaccination for Children (as per DHA policies &amp; its updates) includes the vaccinations and inoculations for new-borns</t>
  </si>
  <si>
    <t>Inside Network: 100% of Actual Cost Outside Network : Covered on Network UCR Rates</t>
  </si>
  <si>
    <t>Other Benefits</t>
  </si>
  <si>
    <t>Covered as per terms, conditions and exclusions of the program defined by DHA</t>
  </si>
  <si>
    <t>Preventive services (as per DHA policies)</t>
  </si>
  <si>
    <t xml:space="preserve">Covered </t>
  </si>
  <si>
    <t>Organ Transplant</t>
  </si>
  <si>
    <t>Return Airfare for IP Treatment</t>
  </si>
  <si>
    <t>Covered upto AED 2,000</t>
  </si>
  <si>
    <t>Covered upto AED 2,000. Economy class round trip for patient only</t>
  </si>
  <si>
    <t>Repatriation of Mortal Remains to Home Country</t>
  </si>
  <si>
    <t>Covered up to Maximum AED 10,000 per person per annum  settled on Reimbursement basis with no co-pay</t>
  </si>
  <si>
    <t>Second Medical Opinion</t>
  </si>
  <si>
    <t>Maternity OP Services</t>
  </si>
  <si>
    <t>Covered with 10% co-payment up to a maximum of 15 visits</t>
  </si>
  <si>
    <t>Covered subject to 10% coinsurance, and a maximum of 15 visits and 8 ante-natal ultrasound scans</t>
  </si>
  <si>
    <t>Maternity Benefit</t>
  </si>
  <si>
    <t>Maternity IP Services</t>
  </si>
  <si>
    <t>In-patient maternity services (requires prior approval from the insurance company or within 24 hours of emergency treatment)</t>
  </si>
  <si>
    <t>Covered with 10% co-payment up to AED 10,000</t>
  </si>
  <si>
    <t>New born cover</t>
  </si>
  <si>
    <t>Newborn covered for 30 days from date of birth. BCG, Hepatitis B and neo-natal screening tests (Phenylketonuria (PKU), Congenital Hypothyroidism, sickle cell screening, congenital adrenal hyperplasia).</t>
  </si>
  <si>
    <t>Direct Billing</t>
  </si>
  <si>
    <t>Claims Settlement  for Emergency / Elective Medical Treatment</t>
  </si>
  <si>
    <t>Basis of Settlement outside Network within UAE</t>
  </si>
  <si>
    <t>Reimbursement at 80% of the UCR rates of the selected Network</t>
  </si>
  <si>
    <t>Basis of Settlement Outside UAE</t>
  </si>
  <si>
    <t>Reimbursement at 100% of actual costs (subject to be reasonable) or 100% of the UCR rates of the network, whichever is less</t>
  </si>
  <si>
    <t>Vitamins (Subject to Pre Approval)</t>
  </si>
  <si>
    <t>Covered upto AED 1,000 if prescribed by doctor based on medical necessity. Will not be covered if prescribed as a supplement</t>
  </si>
  <si>
    <t>Benefit Id</t>
  </si>
  <si>
    <t>Benefit Header ID</t>
  </si>
  <si>
    <t>Benefit  Name</t>
  </si>
  <si>
    <t>Benefit Type</t>
  </si>
  <si>
    <t>Benefit Options</t>
  </si>
  <si>
    <t>Benefit_dependency_parent_id</t>
  </si>
  <si>
    <t>Linked Benefits</t>
  </si>
  <si>
    <t>Maternity Value When PF and CF in %</t>
  </si>
  <si>
    <t>Maternity Value When PF and CF in Amount</t>
  </si>
  <si>
    <t>Maternity Value When PF Amount and CF in %</t>
  </si>
  <si>
    <t>Maternity Value When PF % and CF in Amount</t>
  </si>
  <si>
    <t>Factor (Loading) Value</t>
  </si>
  <si>
    <t>factor type</t>
  </si>
  <si>
    <t>Both PF and CF in %</t>
  </si>
  <si>
    <t>Both PF and CF in Amount</t>
  </si>
  <si>
    <t>PF in Amount and CF in %</t>
  </si>
  <si>
    <t>PF in % and CF Amount</t>
  </si>
  <si>
    <t xml:space="preserve"> Benefits</t>
  </si>
  <si>
    <t xml:space="preserve">   Linked Benefits </t>
  </si>
  <si>
    <t xml:space="preserve">Benefits </t>
  </si>
  <si>
    <t>Percentage</t>
  </si>
  <si>
    <t>Amount</t>
  </si>
  <si>
    <t xml:space="preserve"> Maternity Benefits </t>
  </si>
  <si>
    <t xml:space="preserve"> Maternity Benefits</t>
  </si>
  <si>
    <t>Total %</t>
  </si>
  <si>
    <t xml:space="preserve">Total Amount </t>
  </si>
  <si>
    <t>Parent Benefits</t>
  </si>
  <si>
    <t>% </t>
  </si>
  <si>
    <t xml:space="preserve">Mandatory </t>
  </si>
  <si>
    <t>Maternity Parent Benefits</t>
  </si>
  <si>
    <t>Total  Maternity %</t>
  </si>
  <si>
    <t xml:space="preserve">Total Maternity Amount </t>
  </si>
  <si>
    <r>
      <rPr>
        <b/>
        <sz val="12"/>
        <color rgb="FF000000"/>
        <rFont val="Aptos"/>
      </rPr>
      <t>Child Benefits</t>
    </r>
    <r>
      <rPr>
        <sz val="12"/>
        <color rgb="FF000000"/>
        <rFont val="Aptos"/>
      </rPr>
      <t> </t>
    </r>
  </si>
  <si>
    <t>Amount </t>
  </si>
  <si>
    <t>Optional</t>
  </si>
  <si>
    <r>
      <rPr>
        <b/>
        <sz val="12"/>
        <color rgb="FF000000"/>
        <rFont val="Aptos"/>
      </rPr>
      <t>Maternity Child Benefits</t>
    </r>
    <r>
      <rPr>
        <sz val="12"/>
        <color rgb="FF000000"/>
        <rFont val="Aptos"/>
      </rPr>
      <t> </t>
    </r>
  </si>
  <si>
    <r>
      <rPr>
        <b/>
        <sz val="12"/>
        <color rgb="FF000000"/>
        <rFont val="Aptos"/>
      </rPr>
      <t xml:space="preserve">Total </t>
    </r>
    <r>
      <rPr>
        <sz val="12"/>
        <color rgb="FF000000"/>
        <rFont val="Aptos"/>
      </rPr>
      <t> </t>
    </r>
  </si>
  <si>
    <t>Total</t>
  </si>
  <si>
    <t>Value</t>
  </si>
  <si>
    <t>Direct Benefits</t>
  </si>
  <si>
    <t>Header Id</t>
  </si>
  <si>
    <t>Values</t>
  </si>
  <si>
    <t>Unique Factor Id</t>
  </si>
  <si>
    <t>Unique Fsctor Type ID</t>
  </si>
  <si>
    <t>Unique DC ID</t>
  </si>
  <si>
    <t>D(OR)C</t>
  </si>
  <si>
    <t>Direct</t>
  </si>
  <si>
    <t>Factors data base - where all the factor details will be stored</t>
  </si>
  <si>
    <t>Copay</t>
  </si>
  <si>
    <t>Cancer Treatment
Screening, Healthcare Services, Investigations and Treatments only for members enrolled under Patient Support Program only (as per DHA policies)</t>
  </si>
  <si>
    <t>Hepatitis B &amp; C Virus Infection
Screening, Healthcare Services, Investigations and Treatments related to viral Hepatitis and associated complications related to Hepatitis B &amp; C shall only be for members enrolled under Patient Support Program (as per DHA policies)</t>
  </si>
  <si>
    <t>10% copay</t>
  </si>
  <si>
    <t>Diagnostic and treatment services for dental and gum treatments( Emergency cases Only)
Dental emergency is any injury to your teeth or gums that can put you at a risk of permanent damage, such as Chipped or broken teeth, Knocked-out tooth ,Soft- tissue injuries and etc.</t>
  </si>
  <si>
    <t>20% copay</t>
  </si>
  <si>
    <t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t>
  </si>
  <si>
    <t>direct</t>
  </si>
  <si>
    <t>Basis of Settlement within Network</t>
  </si>
  <si>
    <t>Group</t>
  </si>
  <si>
    <t>Nationality</t>
  </si>
  <si>
    <t>Nationality Loading</t>
  </si>
  <si>
    <t xml:space="preserve">Industry </t>
  </si>
  <si>
    <t>Industry Loading</t>
  </si>
  <si>
    <t>group_name</t>
  </si>
  <si>
    <t>previous_insurer_name</t>
  </si>
  <si>
    <t>Previous Insurer Loading</t>
  </si>
  <si>
    <t>Min - Max</t>
  </si>
  <si>
    <t>Volume Discount Loading</t>
  </si>
  <si>
    <t xml:space="preserve">Existing child </t>
  </si>
  <si>
    <t>Existing child  Loading</t>
  </si>
  <si>
    <t>Preferred</t>
  </si>
  <si>
    <t>CHINA</t>
  </si>
  <si>
    <t>Group A</t>
  </si>
  <si>
    <t>0-50</t>
  </si>
  <si>
    <t>INDIA</t>
  </si>
  <si>
    <t xml:space="preserve">Group B </t>
  </si>
  <si>
    <t>MYANMAR</t>
  </si>
  <si>
    <t>PAKISTAN</t>
  </si>
  <si>
    <t>PHILIPPINES</t>
  </si>
  <si>
    <t>THAILAND</t>
  </si>
  <si>
    <t>Least Preferred</t>
  </si>
  <si>
    <t>JORDAN</t>
  </si>
  <si>
    <t>LEBANON</t>
  </si>
  <si>
    <t>Group C</t>
  </si>
  <si>
    <t>PALESTINIAN TERRITORY - OCCUPIED</t>
  </si>
  <si>
    <t>SYRIAN ARAB REPUBLIC</t>
  </si>
  <si>
    <t>Not Preferred</t>
  </si>
  <si>
    <t>EGYPT</t>
  </si>
  <si>
    <t>Insurer Margin %</t>
  </si>
  <si>
    <t>TPA Fee %</t>
  </si>
  <si>
    <t>Aura Commssion %</t>
  </si>
  <si>
    <t>Distributor Commission %</t>
  </si>
  <si>
    <t>Memeber Type %</t>
  </si>
  <si>
    <t>Total commission Percentage %</t>
  </si>
  <si>
    <t>HSB</t>
  </si>
  <si>
    <t>Max Cap Commission</t>
  </si>
  <si>
    <t>S. No.</t>
  </si>
  <si>
    <t>Employee No</t>
  </si>
  <si>
    <t>Employee Name</t>
  </si>
  <si>
    <t>Date of Birth (DD/MM/YY)</t>
  </si>
  <si>
    <t>Gender</t>
  </si>
  <si>
    <t>Marital Status</t>
  </si>
  <si>
    <t>Visa Issuance Emirates</t>
  </si>
  <si>
    <t>Category</t>
  </si>
  <si>
    <t>Member Type</t>
  </si>
  <si>
    <t>Column1</t>
  </si>
  <si>
    <t>Category A</t>
  </si>
  <si>
    <t>Category B</t>
  </si>
  <si>
    <t>Employee Id</t>
  </si>
  <si>
    <t>Relations</t>
  </si>
  <si>
    <t>Age</t>
  </si>
  <si>
    <t xml:space="preserve">Category </t>
  </si>
  <si>
    <t xml:space="preserve">BP Unique Id </t>
  </si>
  <si>
    <t>Benefits Factors (Direct %)</t>
  </si>
  <si>
    <t>Benefits Factors (Direct Ammount)</t>
  </si>
  <si>
    <t>Is Maternity Applicable</t>
  </si>
  <si>
    <t>Maternity %</t>
  </si>
  <si>
    <t>Maternity Amount</t>
  </si>
  <si>
    <t xml:space="preserve"> Benefit Adjusted Net Amount</t>
  </si>
  <si>
    <t>Technology Industry Loading</t>
  </si>
  <si>
    <t>Previous Insurer Loading (AIG)</t>
  </si>
  <si>
    <t>Existing Child loading</t>
  </si>
  <si>
    <t>Total Loadings %</t>
  </si>
  <si>
    <t>Gross Net Premium with Loadings</t>
  </si>
  <si>
    <t>Gross Net Premium</t>
  </si>
  <si>
    <t>Commission Type</t>
  </si>
  <si>
    <t>Total Commissions</t>
  </si>
  <si>
    <t>Gross Premium</t>
  </si>
  <si>
    <t>Categories</t>
  </si>
  <si>
    <t>Members</t>
  </si>
  <si>
    <t>Premium</t>
  </si>
  <si>
    <t>NO</t>
  </si>
  <si>
    <t xml:space="preserve">CRN No </t>
  </si>
  <si>
    <t>Category C</t>
  </si>
  <si>
    <t>Bashma</t>
  </si>
  <si>
    <t>ICP</t>
  </si>
  <si>
    <t>VAT</t>
  </si>
  <si>
    <t>Column2</t>
  </si>
  <si>
    <t>250000</t>
  </si>
  <si>
    <t>0.0</t>
  </si>
  <si>
    <t>5000</t>
  </si>
  <si>
    <t>10000</t>
  </si>
  <si>
    <t>-10.0</t>
  </si>
  <si>
    <t>20.0</t>
  </si>
  <si>
    <t>40.0</t>
  </si>
  <si>
    <t>Associations</t>
  </si>
  <si>
    <t>Other Industries</t>
  </si>
  <si>
    <t>Offshore</t>
  </si>
  <si>
    <t>Schools and Nurseries</t>
  </si>
  <si>
    <t>Insurance Brokers</t>
  </si>
  <si>
    <t>Professional Sports Clubs</t>
  </si>
  <si>
    <t>Orient Insurance</t>
  </si>
  <si>
    <t>-2.0</t>
  </si>
  <si>
    <t>Cigna</t>
  </si>
  <si>
    <t>-1.0</t>
  </si>
  <si>
    <t>Metlife Insurance</t>
  </si>
  <si>
    <t>Union Insurance</t>
  </si>
  <si>
    <t>Emirates Insurance</t>
  </si>
  <si>
    <t>SALAMA</t>
  </si>
  <si>
    <t>Oman Insurance Co</t>
  </si>
  <si>
    <t>Dar Al Takaful</t>
  </si>
  <si>
    <t>1.0</t>
  </si>
  <si>
    <t>Al Sagr National Insurance (ASNIC)</t>
  </si>
  <si>
    <t>Al Wathba National Insurance</t>
  </si>
  <si>
    <t>7.5</t>
  </si>
  <si>
    <t>5.0</t>
  </si>
  <si>
    <t>LSB</t>
  </si>
  <si>
    <t>ABC</t>
  </si>
  <si>
    <t>01-02-1970</t>
  </si>
  <si>
    <t>Married</t>
  </si>
  <si>
    <t>Dubai</t>
  </si>
  <si>
    <t>DEF</t>
  </si>
  <si>
    <t>02-05-2000</t>
  </si>
  <si>
    <t>ADE</t>
  </si>
  <si>
    <t>5667.0</t>
  </si>
  <si>
    <t>AED</t>
  </si>
  <si>
    <t>5161.0</t>
  </si>
  <si>
    <t>4304.0</t>
  </si>
  <si>
    <t>4659.0</t>
  </si>
  <si>
    <t>5063.0</t>
  </si>
  <si>
    <t>5634.0</t>
  </si>
  <si>
    <t>6172.0</t>
  </si>
  <si>
    <t>7344.0</t>
  </si>
  <si>
    <t>8925.0</t>
  </si>
  <si>
    <t>10575.0</t>
  </si>
  <si>
    <t>15988.0</t>
  </si>
  <si>
    <t>23689.0</t>
  </si>
  <si>
    <t>Single Female</t>
  </si>
  <si>
    <t>7037.0</t>
  </si>
  <si>
    <t>8166.0</t>
  </si>
  <si>
    <t>7689.0</t>
  </si>
  <si>
    <t>6180.0</t>
  </si>
  <si>
    <t>6105.0</t>
  </si>
  <si>
    <t>9530.0</t>
  </si>
  <si>
    <t>10361.0</t>
  </si>
  <si>
    <t>12421.0</t>
  </si>
  <si>
    <t>19754.0</t>
  </si>
  <si>
    <t>Married Female</t>
  </si>
  <si>
    <t>1850.0</t>
  </si>
  <si>
    <t>Dependents</t>
  </si>
  <si>
    <t>TEST-ABC-0125-1-00027</t>
  </si>
  <si>
    <t>0</t>
  </si>
  <si>
    <t>5</t>
  </si>
  <si>
    <t>1</t>
  </si>
  <si>
    <t>6</t>
  </si>
  <si>
    <t>17</t>
  </si>
  <si>
    <t>18</t>
  </si>
  <si>
    <t>25</t>
  </si>
  <si>
    <t>26</t>
  </si>
  <si>
    <t>30</t>
  </si>
  <si>
    <t>31</t>
  </si>
  <si>
    <t>35</t>
  </si>
  <si>
    <t>36</t>
  </si>
  <si>
    <t>40</t>
  </si>
  <si>
    <t>41</t>
  </si>
  <si>
    <t>45</t>
  </si>
  <si>
    <t>46</t>
  </si>
  <si>
    <t>50</t>
  </si>
  <si>
    <t>51</t>
  </si>
  <si>
    <t>55</t>
  </si>
  <si>
    <t>56</t>
  </si>
  <si>
    <t>60</t>
  </si>
  <si>
    <t>61</t>
  </si>
  <si>
    <t>65</t>
  </si>
  <si>
    <t>66</t>
  </si>
  <si>
    <t>99</t>
  </si>
  <si>
    <t>49978</t>
  </si>
  <si>
    <t>4660</t>
  </si>
  <si>
    <t>8870</t>
  </si>
  <si>
    <t>1557</t>
  </si>
  <si>
    <t>2</t>
  </si>
  <si>
    <t>49979</t>
  </si>
  <si>
    <t>4661</t>
  </si>
  <si>
    <t>8874</t>
  </si>
  <si>
    <t>49980</t>
  </si>
  <si>
    <t>4662</t>
  </si>
  <si>
    <t>8875</t>
  </si>
  <si>
    <t>49981</t>
  </si>
  <si>
    <t>4663</t>
  </si>
  <si>
    <t>8879</t>
  </si>
  <si>
    <t>49982</t>
  </si>
  <si>
    <t>4664</t>
  </si>
  <si>
    <t>8880</t>
  </si>
  <si>
    <t>49983</t>
  </si>
  <si>
    <t>4665</t>
  </si>
  <si>
    <t>8881</t>
  </si>
  <si>
    <t>49984</t>
  </si>
  <si>
    <t>4666</t>
  </si>
  <si>
    <t>8882</t>
  </si>
  <si>
    <t>49985</t>
  </si>
  <si>
    <t>4667</t>
  </si>
  <si>
    <t>8883</t>
  </si>
  <si>
    <t>49986</t>
  </si>
  <si>
    <t>4668</t>
  </si>
  <si>
    <t>8884</t>
  </si>
  <si>
    <t>49987</t>
  </si>
  <si>
    <t>4669</t>
  </si>
  <si>
    <t>8885</t>
  </si>
  <si>
    <t>49988</t>
  </si>
  <si>
    <t>4670</t>
  </si>
  <si>
    <t>8886</t>
  </si>
  <si>
    <t>49989</t>
  </si>
  <si>
    <t>4671</t>
  </si>
  <si>
    <t>8887</t>
  </si>
  <si>
    <t>49990</t>
  </si>
  <si>
    <t>4672</t>
  </si>
  <si>
    <t>8890</t>
  </si>
  <si>
    <t>49991</t>
  </si>
  <si>
    <t>4673</t>
  </si>
  <si>
    <t>8894</t>
  </si>
  <si>
    <t>49992</t>
  </si>
  <si>
    <t>4674</t>
  </si>
  <si>
    <t>8897</t>
  </si>
  <si>
    <t>49993</t>
  </si>
  <si>
    <t>4675</t>
  </si>
  <si>
    <t>8900</t>
  </si>
  <si>
    <t>49994</t>
  </si>
  <si>
    <t>4676</t>
  </si>
  <si>
    <t>8902</t>
  </si>
  <si>
    <t>49995</t>
  </si>
  <si>
    <t>4677</t>
  </si>
  <si>
    <t>8903</t>
  </si>
  <si>
    <t>49996</t>
  </si>
  <si>
    <t>4678</t>
  </si>
  <si>
    <t>8904</t>
  </si>
  <si>
    <t>49997</t>
  </si>
  <si>
    <t>4679</t>
  </si>
  <si>
    <t>8905</t>
  </si>
  <si>
    <t>49998</t>
  </si>
  <si>
    <t>4680</t>
  </si>
  <si>
    <t>8906</t>
  </si>
  <si>
    <t>49999</t>
  </si>
  <si>
    <t>4681</t>
  </si>
  <si>
    <t>8907</t>
  </si>
  <si>
    <t>50000</t>
  </si>
  <si>
    <t>4682</t>
  </si>
  <si>
    <t>8908</t>
  </si>
  <si>
    <t>50001</t>
  </si>
  <si>
    <t>4683</t>
  </si>
  <si>
    <t>8909</t>
  </si>
  <si>
    <t>50002</t>
  </si>
  <si>
    <t>4684</t>
  </si>
  <si>
    <t>8910</t>
  </si>
  <si>
    <t>50003</t>
  </si>
  <si>
    <t>4685</t>
  </si>
  <si>
    <t>8911</t>
  </si>
  <si>
    <t>50004</t>
  </si>
  <si>
    <t>4686</t>
  </si>
  <si>
    <t>8912</t>
  </si>
  <si>
    <t>50005</t>
  </si>
  <si>
    <t>4687</t>
  </si>
  <si>
    <t>8913</t>
  </si>
  <si>
    <t>50006</t>
  </si>
  <si>
    <t>4688</t>
  </si>
  <si>
    <t>8918</t>
  </si>
  <si>
    <t>50007</t>
  </si>
  <si>
    <t>4695</t>
  </si>
  <si>
    <t>8939</t>
  </si>
  <si>
    <t>50008</t>
  </si>
  <si>
    <t>4696</t>
  </si>
  <si>
    <t>8940</t>
  </si>
  <si>
    <t>50009</t>
  </si>
  <si>
    <t>4697</t>
  </si>
  <si>
    <t>8941</t>
  </si>
  <si>
    <t>50010</t>
  </si>
  <si>
    <t>4698</t>
  </si>
  <si>
    <t>8942</t>
  </si>
  <si>
    <t>Updated Gender</t>
  </si>
  <si>
    <t>Updated  Relationship</t>
  </si>
  <si>
    <t>6211</t>
  </si>
  <si>
    <t>2024-10-15 06:29:32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</si>
  <si>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</si>
  <si>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</si>
  <si>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</si>
  <si>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</si>
  <si>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</si>
  <si>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</si>
  <si>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</si>
  <si>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</si>
  <si>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</si>
  <si>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</si>
  <si>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</si>
  <si>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</si>
  <si>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</si>
  <si>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</si>
  <si>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</si>
  <si>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</si>
  <si>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</si>
  <si>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</si>
  <si>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</si>
  <si>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</si>
  <si>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</si>
  <si>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</si>
  <si>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</si>
  <si>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</si>
  <si>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</si>
  <si>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</si>
  <si>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</si>
  <si>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</si>
  <si>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</si>
  <si>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</si>
  <si>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</si>
  <si>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</si>
  <si>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</si>
  <si>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</si>
  <si>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</si>
  <si>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</si>
  <si>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</si>
  <si>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</si>
  <si>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</si>
  <si>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</si>
  <si>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</si>
  <si>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</si>
  <si>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</si>
  <si>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</si>
  <si>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</si>
  <si>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</si>
  <si>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</si>
  <si>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</si>
  <si>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</si>
  <si>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</si>
  <si>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</si>
  <si>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</si>
  <si>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</si>
  <si>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</si>
  <si>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</si>
  <si>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</si>
  <si>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</si>
  <si>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</si>
  <si>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</si>
  <si>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</si>
  <si>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</si>
  <si>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</si>
  <si>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</si>
  <si>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</si>
  <si>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</si>
  <si>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</si>
  <si>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</si>
  <si>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</si>
  <si>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</si>
  <si>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</si>
  <si>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</si>
  <si>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Coverage outside UAE is limited to 90 days per treatment_x000D_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</si>
  <si>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</si>
  <si>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Treatment_x000D_
Screening, Healthcare Services, Investigations and Treatments only for members enrolled under Patient Support Program only (as per DHA policies)</t>
  </si>
  <si>
    <t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</si>
  <si>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t>
  </si>
  <si>
    <t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</si>
  <si>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</si>
  <si>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cost_x000D_
Organs covered are: heart, lung, kidney, pancreas, liver, Allogeneic &amp; autologous bone marrow.</t>
  </si>
  <si>
    <t>Return Airfare for IP Treatment_x000D_
Cost of treatment outside UAE for the required medical procedures is less than 70% of UAE Customary rates with a minimum difference of AED 3,000/-</t>
  </si>
  <si>
    <t>Out-patient maternity services:_x000D_
Initial investigations to include FBC and Platelets, Blood group, Rhesus status and antibodies, VDRL, MSU &amp; urinalysis, Rubella serology, HIV, Hep C (for high risk patients), GTT (if high risk), FBS, random s or A1c._x000D_
Visits to include reviews, checks and tests in accordance with DHA Antenatal Care Protocols</t>
  </si>
  <si>
    <t xml:space="preserve">Basis of Settlement within Network_x000D_
</t>
  </si>
  <si>
    <t>15.0</t>
  </si>
  <si>
    <t>Coverage outside UAE is limited to 90 days per treatment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</si>
  <si>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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</si>
  <si>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
Screening, Healthcare Services, Investigations and Treatments only for members enrolled under Patient Support Program only (as per DHA policies)</t>
  </si>
  <si>
    <t>Hepatitis B &amp; C Virus Infection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</si>
  <si>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
Frequency restricted to Diabetes for every 3 yrs from age 30 yrs and annually from age 18 yrs for high risk individuals
Influenza Vaccine: Annually
Adult Pneumococcal Conjugate Vaccine: As per DHA Adult Pneumococcal
Vaccination guidelines</t>
  </si>
  <si>
    <t>Diagnostic and treatment services for dental and gum treatments( Emergency cases Only)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</si>
  <si>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
Hearing Emergencies include Object/insect in the ear , ruptured eardrum ,  sudden hearing loss and etc.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</si>
  <si>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
Organs covered are: heart, lung, kidney, pancreas, liver, Allogeneic &amp; autologous bone marrow.</t>
  </si>
  <si>
    <t>Return Airfare for IP Treatment
Cost of treatment outside UAE for the required medical procedures is less than 70% of UAE Customary rates with a minimum difference of AED 3,000/-</t>
  </si>
  <si>
    <t>Out-patient maternity services:
Initial investigations to include FBC and Platelets, Blood group, Rhesus status and antibodies, VDRL, MSU &amp; urinalysis, Rubella serology, HIV, Hep C (for high risk patients), GTT (if high risk), FBS, random s or A1c.
Visits to include reviews, checks and tests in accordance with DHA Antenatal Care Protocols</t>
  </si>
  <si>
    <t xml:space="preserve">Basis of Settlement within Network
</t>
  </si>
  <si>
    <t>18985</t>
  </si>
  <si>
    <t>226</t>
  </si>
  <si>
    <t>2025-01-22 13:51:19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</si>
  <si>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</si>
  <si>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</si>
  <si>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</si>
  <si>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</si>
  <si>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</si>
  <si>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</si>
  <si>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</si>
  <si>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</si>
  <si>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</si>
  <si>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</si>
  <si>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</si>
  <si>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</si>
  <si>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</si>
  <si>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</si>
  <si>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</si>
  <si>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</si>
  <si>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</si>
  <si>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</si>
  <si>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</si>
  <si>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</si>
  <si>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</si>
  <si>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</si>
  <si>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</si>
  <si>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</si>
  <si>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</si>
  <si>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</si>
  <si>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</si>
  <si>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</si>
  <si>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</si>
  <si>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</si>
  <si>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</si>
  <si>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</si>
  <si>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</si>
  <si>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</si>
  <si>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</si>
  <si>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</si>
  <si>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</si>
  <si>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</si>
  <si>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</si>
  <si>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</si>
  <si>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</si>
  <si>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</si>
  <si>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</si>
  <si>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</si>
  <si>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</si>
  <si>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</si>
  <si>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</si>
  <si>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</si>
  <si>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</si>
  <si>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</si>
  <si>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</si>
  <si>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</si>
  <si>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</si>
  <si>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</si>
  <si>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</si>
  <si>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</si>
  <si>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</si>
  <si>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</si>
  <si>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</si>
  <si>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</si>
  <si>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</si>
  <si>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</si>
  <si>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</si>
  <si>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</si>
  <si>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</si>
  <si>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</si>
  <si>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</si>
  <si>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</si>
  <si>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</si>
  <si>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</si>
  <si>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</si>
  <si>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51645</t>
  </si>
  <si>
    <t>19557</t>
  </si>
  <si>
    <t>37612</t>
  </si>
  <si>
    <t>1601</t>
  </si>
  <si>
    <t>TEST-ABC-0125-1-00052</t>
  </si>
  <si>
    <t>51646</t>
  </si>
  <si>
    <t>19558</t>
  </si>
  <si>
    <t>37616</t>
  </si>
  <si>
    <t>51647</t>
  </si>
  <si>
    <t>19559</t>
  </si>
  <si>
    <t>37617</t>
  </si>
  <si>
    <t>51648</t>
  </si>
  <si>
    <t>19560</t>
  </si>
  <si>
    <t>37621</t>
  </si>
  <si>
    <t>51649</t>
  </si>
  <si>
    <t>19561</t>
  </si>
  <si>
    <t>37622</t>
  </si>
  <si>
    <t>51650</t>
  </si>
  <si>
    <t>19562</t>
  </si>
  <si>
    <t>37623</t>
  </si>
  <si>
    <t>51651</t>
  </si>
  <si>
    <t>19563</t>
  </si>
  <si>
    <t>37624</t>
  </si>
  <si>
    <t>51652</t>
  </si>
  <si>
    <t>19564</t>
  </si>
  <si>
    <t>37625</t>
  </si>
  <si>
    <t>51653</t>
  </si>
  <si>
    <t>19565</t>
  </si>
  <si>
    <t>37626</t>
  </si>
  <si>
    <t>51654</t>
  </si>
  <si>
    <t>19566</t>
  </si>
  <si>
    <t>37627</t>
  </si>
  <si>
    <t>51655</t>
  </si>
  <si>
    <t>19567</t>
  </si>
  <si>
    <t>37628</t>
  </si>
  <si>
    <t>51656</t>
  </si>
  <si>
    <t>19568</t>
  </si>
  <si>
    <t>37629</t>
  </si>
  <si>
    <t>51657</t>
  </si>
  <si>
    <t>19569</t>
  </si>
  <si>
    <t>37632</t>
  </si>
  <si>
    <t>51658</t>
  </si>
  <si>
    <t>19570</t>
  </si>
  <si>
    <t>37636</t>
  </si>
  <si>
    <t>51659</t>
  </si>
  <si>
    <t>19571</t>
  </si>
  <si>
    <t>37639</t>
  </si>
  <si>
    <t>51660</t>
  </si>
  <si>
    <t>19572</t>
  </si>
  <si>
    <t>37642</t>
  </si>
  <si>
    <t>51661</t>
  </si>
  <si>
    <t>19573</t>
  </si>
  <si>
    <t>37644</t>
  </si>
  <si>
    <t>51662</t>
  </si>
  <si>
    <t>19574</t>
  </si>
  <si>
    <t>37645</t>
  </si>
  <si>
    <t>51663</t>
  </si>
  <si>
    <t>19575</t>
  </si>
  <si>
    <t>37646</t>
  </si>
  <si>
    <t>51664</t>
  </si>
  <si>
    <t>19576</t>
  </si>
  <si>
    <t>37647</t>
  </si>
  <si>
    <t>51665</t>
  </si>
  <si>
    <t>19577</t>
  </si>
  <si>
    <t>37648</t>
  </si>
  <si>
    <t>51666</t>
  </si>
  <si>
    <t>19578</t>
  </si>
  <si>
    <t>37649</t>
  </si>
  <si>
    <t>51667</t>
  </si>
  <si>
    <t>19579</t>
  </si>
  <si>
    <t>37650</t>
  </si>
  <si>
    <t>Minimum AED 100,000 per member
Out-patient: 20% coinsurance per visit
Any type of organ transplantation is covered</t>
  </si>
  <si>
    <t>51668</t>
  </si>
  <si>
    <t>19580</t>
  </si>
  <si>
    <t>37651</t>
  </si>
  <si>
    <t>51669</t>
  </si>
  <si>
    <t>19581</t>
  </si>
  <si>
    <t>37652</t>
  </si>
  <si>
    <t>51670</t>
  </si>
  <si>
    <t>19582</t>
  </si>
  <si>
    <t>37653</t>
  </si>
  <si>
    <t>51671</t>
  </si>
  <si>
    <t>19583</t>
  </si>
  <si>
    <t>37654</t>
  </si>
  <si>
    <t>51672</t>
  </si>
  <si>
    <t>19584</t>
  </si>
  <si>
    <t>37655</t>
  </si>
  <si>
    <t>51673</t>
  </si>
  <si>
    <t>19585</t>
  </si>
  <si>
    <t>37660</t>
  </si>
  <si>
    <t>51674</t>
  </si>
  <si>
    <t>Dental Benefit</t>
  </si>
  <si>
    <t>19586</t>
  </si>
  <si>
    <t>37661</t>
  </si>
  <si>
    <t>500</t>
  </si>
  <si>
    <t>amount</t>
  </si>
  <si>
    <t>Covered upto AED 500</t>
  </si>
  <si>
    <t>51675</t>
  </si>
  <si>
    <t>Dental Co-pay</t>
  </si>
  <si>
    <t>19587</t>
  </si>
  <si>
    <t>37667</t>
  </si>
  <si>
    <t>30% co pay</t>
  </si>
  <si>
    <t>Dental treatment Copay</t>
  </si>
  <si>
    <t>51676</t>
  </si>
  <si>
    <t>19592</t>
  </si>
  <si>
    <t>37682</t>
  </si>
  <si>
    <t>51677</t>
  </si>
  <si>
    <t>19593</t>
  </si>
  <si>
    <t>37683</t>
  </si>
  <si>
    <t>51678</t>
  </si>
  <si>
    <t>19594</t>
  </si>
  <si>
    <t>37684</t>
  </si>
  <si>
    <t>51679</t>
  </si>
  <si>
    <t>19595</t>
  </si>
  <si>
    <t>37685</t>
  </si>
  <si>
    <t>51680</t>
  </si>
  <si>
    <t>Dialysis</t>
  </si>
  <si>
    <t>19597</t>
  </si>
  <si>
    <t>37688</t>
  </si>
  <si>
    <t>60000</t>
  </si>
  <si>
    <t>Covered upto AED 60,000</t>
  </si>
  <si>
    <t>51681</t>
  </si>
  <si>
    <t>Virtual consultation</t>
  </si>
  <si>
    <t>19599</t>
  </si>
  <si>
    <t>37695</t>
  </si>
  <si>
    <t>Covered
20% coinsurance payable by the
insured per visit
No coinsurance if a follow-up visit
made within seven days</t>
  </si>
  <si>
    <t>51682</t>
  </si>
  <si>
    <t>Disease Management Programme</t>
  </si>
  <si>
    <t>19600</t>
  </si>
  <si>
    <t>37696</t>
  </si>
  <si>
    <t xml:space="preserve">Covered
</t>
  </si>
  <si>
    <t>51683</t>
  </si>
  <si>
    <t>Mental Health</t>
  </si>
  <si>
    <t>19601</t>
  </si>
  <si>
    <t>37697</t>
  </si>
  <si>
    <t xml:space="preserve">Outpatient counselling covered up to 800 per member. 
30% coinsurance </t>
  </si>
  <si>
    <t>55426</t>
  </si>
  <si>
    <t>22214</t>
  </si>
  <si>
    <t>42724</t>
  </si>
  <si>
    <t>1698</t>
  </si>
  <si>
    <t>TEST-ABC-0125-1-0119</t>
  </si>
  <si>
    <t>55427</t>
  </si>
  <si>
    <t>22215</t>
  </si>
  <si>
    <t>42728</t>
  </si>
  <si>
    <t>55428</t>
  </si>
  <si>
    <t>22216</t>
  </si>
  <si>
    <t>42729</t>
  </si>
  <si>
    <t>55429</t>
  </si>
  <si>
    <t>22217</t>
  </si>
  <si>
    <t>42733</t>
  </si>
  <si>
    <t>55430</t>
  </si>
  <si>
    <t>22218</t>
  </si>
  <si>
    <t>42734</t>
  </si>
  <si>
    <t>55431</t>
  </si>
  <si>
    <t>22219</t>
  </si>
  <si>
    <t>42735</t>
  </si>
  <si>
    <t>55432</t>
  </si>
  <si>
    <t>22220</t>
  </si>
  <si>
    <t>42736</t>
  </si>
  <si>
    <t>55433</t>
  </si>
  <si>
    <t>22221</t>
  </si>
  <si>
    <t>42737</t>
  </si>
  <si>
    <t>55434</t>
  </si>
  <si>
    <t>22222</t>
  </si>
  <si>
    <t>42738</t>
  </si>
  <si>
    <t>55435</t>
  </si>
  <si>
    <t>22223</t>
  </si>
  <si>
    <t>42739</t>
  </si>
  <si>
    <t>55436</t>
  </si>
  <si>
    <t>22224</t>
  </si>
  <si>
    <t>42740</t>
  </si>
  <si>
    <t>55437</t>
  </si>
  <si>
    <t>22225</t>
  </si>
  <si>
    <t>42741</t>
  </si>
  <si>
    <t>55438</t>
  </si>
  <si>
    <t>22226</t>
  </si>
  <si>
    <t>42744</t>
  </si>
  <si>
    <t>55439</t>
  </si>
  <si>
    <t>22227</t>
  </si>
  <si>
    <t>42748</t>
  </si>
  <si>
    <t>55440</t>
  </si>
  <si>
    <t>22228</t>
  </si>
  <si>
    <t>42751</t>
  </si>
  <si>
    <t>55441</t>
  </si>
  <si>
    <t>22229</t>
  </si>
  <si>
    <t>42754</t>
  </si>
  <si>
    <t>55442</t>
  </si>
  <si>
    <t>Essential vaccinations for Children and Adults</t>
  </si>
  <si>
    <t>22230</t>
  </si>
  <si>
    <t>42756</t>
  </si>
  <si>
    <t>55443</t>
  </si>
  <si>
    <t>22231</t>
  </si>
  <si>
    <t>42757</t>
  </si>
  <si>
    <t>55444</t>
  </si>
  <si>
    <t>22232</t>
  </si>
  <si>
    <t>42758</t>
  </si>
  <si>
    <t>55445</t>
  </si>
  <si>
    <t>22233</t>
  </si>
  <si>
    <t>42759</t>
  </si>
  <si>
    <t>55446</t>
  </si>
  <si>
    <t>22234</t>
  </si>
  <si>
    <t>42760</t>
  </si>
  <si>
    <t>55447</t>
  </si>
  <si>
    <t>22235</t>
  </si>
  <si>
    <t>42761</t>
  </si>
  <si>
    <t>55448</t>
  </si>
  <si>
    <t>22236</t>
  </si>
  <si>
    <t>42762</t>
  </si>
  <si>
    <t>55449</t>
  </si>
  <si>
    <t>22237</t>
  </si>
  <si>
    <t>42763</t>
  </si>
  <si>
    <t>55450</t>
  </si>
  <si>
    <t>22238</t>
  </si>
  <si>
    <t>42764</t>
  </si>
  <si>
    <t>55451</t>
  </si>
  <si>
    <t>22239</t>
  </si>
  <si>
    <t>42765</t>
  </si>
  <si>
    <t>55452</t>
  </si>
  <si>
    <t>22240</t>
  </si>
  <si>
    <t>42766</t>
  </si>
  <si>
    <t>55453</t>
  </si>
  <si>
    <t>22241</t>
  </si>
  <si>
    <t>42767</t>
  </si>
  <si>
    <t>55454</t>
  </si>
  <si>
    <t>22242</t>
  </si>
  <si>
    <t>42772</t>
  </si>
  <si>
    <t>55455</t>
  </si>
  <si>
    <t>22243</t>
  </si>
  <si>
    <t>42773</t>
  </si>
  <si>
    <t>Dental Benefit
Dental consultation, extraction, fillings, root canal treatment, scaling, x-rays, antibiotics and prophylaxis</t>
  </si>
  <si>
    <t>Covered up to AED 500</t>
  </si>
  <si>
    <t>55456</t>
  </si>
  <si>
    <t>22244</t>
  </si>
  <si>
    <t>42779</t>
  </si>
  <si>
    <t>55457</t>
  </si>
  <si>
    <t>22249</t>
  </si>
  <si>
    <t>42794</t>
  </si>
  <si>
    <t>55458</t>
  </si>
  <si>
    <t>22250</t>
  </si>
  <si>
    <t>42795</t>
  </si>
  <si>
    <t>55459</t>
  </si>
  <si>
    <t>22251</t>
  </si>
  <si>
    <t>42796</t>
  </si>
  <si>
    <t>55460</t>
  </si>
  <si>
    <t>22252</t>
  </si>
  <si>
    <t>42797</t>
  </si>
  <si>
    <t>55461</t>
  </si>
  <si>
    <t>22254</t>
  </si>
  <si>
    <t>42800</t>
  </si>
  <si>
    <t>Covered
Minimum AED 60,000 per member
Out-patient: 20% coinsurance per visit</t>
  </si>
  <si>
    <t>55462</t>
  </si>
  <si>
    <t>22256</t>
  </si>
  <si>
    <t>42805</t>
  </si>
  <si>
    <t>55463</t>
  </si>
  <si>
    <t>22257</t>
  </si>
  <si>
    <t>42806</t>
  </si>
  <si>
    <t>55464</t>
  </si>
  <si>
    <t>22258</t>
  </si>
  <si>
    <t>42807</t>
  </si>
  <si>
    <t>55465</t>
  </si>
  <si>
    <t>1699</t>
  </si>
  <si>
    <t>TEST-ABC-0125-1-0120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</si>
  <si>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</si>
  <si>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</si>
  <si>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</si>
  <si>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</si>
  <si>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</si>
  <si>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</si>
  <si>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</si>
  <si>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</si>
  <si>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</si>
  <si>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</si>
  <si>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</si>
  <si>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</si>
  <si>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</si>
  <si>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</si>
  <si>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</si>
  <si>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</si>
  <si>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</si>
  <si>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</si>
  <si>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</si>
  <si>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</si>
  <si>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</si>
  <si>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</si>
  <si>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</si>
  <si>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</si>
  <si>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</si>
  <si>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</si>
  <si>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</si>
  <si>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</si>
  <si>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</si>
  <si>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</si>
  <si>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</si>
  <si>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</si>
  <si>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</si>
  <si>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</si>
  <si>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</si>
  <si>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</si>
  <si>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</si>
  <si>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</si>
  <si>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</si>
  <si>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1700</t>
  </si>
  <si>
    <t>TEST-ABC-0125-1-0121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</si>
  <si>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</si>
  <si>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</si>
  <si>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</si>
  <si>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</si>
  <si>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</si>
  <si>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</si>
  <si>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</si>
  <si>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</si>
  <si>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</si>
  <si>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</si>
  <si>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</si>
  <si>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</si>
  <si>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</si>
  <si>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</si>
  <si>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</si>
  <si>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</si>
  <si>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</si>
  <si>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</si>
  <si>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</si>
  <si>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</si>
  <si>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</si>
  <si>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</si>
  <si>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</si>
  <si>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</si>
  <si>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</si>
  <si>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</si>
  <si>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</si>
  <si>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</si>
  <si>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</si>
  <si>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</si>
  <si>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</si>
  <si>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</si>
  <si>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</si>
  <si>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</si>
  <si>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</si>
  <si>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</si>
  <si>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</si>
  <si>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</si>
  <si>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</si>
  <si>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1701</t>
  </si>
  <si>
    <t>TEST-ABC-0125-1-0122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</si>
  <si>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</si>
  <si>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</si>
  <si>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</si>
  <si>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</si>
  <si>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</si>
  <si>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</si>
  <si>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</si>
  <si>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</si>
  <si>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</si>
  <si>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</si>
  <si>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</si>
  <si>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</si>
  <si>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</si>
  <si>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</si>
  <si>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</si>
  <si>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</si>
  <si>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</si>
  <si>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</si>
  <si>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</si>
  <si>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</si>
  <si>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</si>
  <si>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</si>
  <si>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</si>
  <si>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</si>
  <si>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</si>
  <si>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</si>
  <si>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</si>
  <si>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</si>
  <si>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</si>
  <si>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</si>
  <si>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</si>
  <si>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</si>
  <si>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</si>
  <si>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</si>
  <si>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</si>
  <si>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</si>
  <si>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</si>
  <si>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</si>
  <si>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</si>
  <si>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1702</t>
  </si>
  <si>
    <t>TEST-ABC-0125-1-0123</t>
  </si>
  <si>
    <t>55583</t>
  </si>
  <si>
    <t>55584</t>
  </si>
  <si>
    <t>55585</t>
  </si>
  <si>
    <t>55586</t>
  </si>
  <si>
    <t>55587</t>
  </si>
  <si>
    <t>55588</t>
  </si>
  <si>
    <t>55589</t>
  </si>
  <si>
    <t>55590</t>
  </si>
  <si>
    <t>55591</t>
  </si>
  <si>
    <t>55592</t>
  </si>
  <si>
    <t>55593</t>
  </si>
  <si>
    <t>55594</t>
  </si>
  <si>
    <t>55595</t>
  </si>
  <si>
    <t>55596</t>
  </si>
  <si>
    <t>55597</t>
  </si>
  <si>
    <t>55598</t>
  </si>
  <si>
    <t>55599</t>
  </si>
  <si>
    <t>55600</t>
  </si>
  <si>
    <t>55601</t>
  </si>
  <si>
    <t>55602</t>
  </si>
  <si>
    <t>55603</t>
  </si>
  <si>
    <t>55604</t>
  </si>
  <si>
    <t>55605</t>
  </si>
  <si>
    <t>55606</t>
  </si>
  <si>
    <t>55607</t>
  </si>
  <si>
    <t>55608</t>
  </si>
  <si>
    <t>55609</t>
  </si>
  <si>
    <t>55610</t>
  </si>
  <si>
    <t>55611</t>
  </si>
  <si>
    <t>55612</t>
  </si>
  <si>
    <t>55613</t>
  </si>
  <si>
    <t>55614</t>
  </si>
  <si>
    <t>55615</t>
  </si>
  <si>
    <t>55616</t>
  </si>
  <si>
    <t>55617</t>
  </si>
  <si>
    <t>55618</t>
  </si>
  <si>
    <t>55619</t>
  </si>
  <si>
    <t>55620</t>
  </si>
  <si>
    <t>55621</t>
  </si>
  <si>
    <t>1703</t>
  </si>
  <si>
    <t>TEST-ABC-0125-1-0124</t>
  </si>
  <si>
    <t>55622</t>
  </si>
  <si>
    <t>55623</t>
  </si>
  <si>
    <t>55624</t>
  </si>
  <si>
    <t>55625</t>
  </si>
  <si>
    <t>55626</t>
  </si>
  <si>
    <t>55627</t>
  </si>
  <si>
    <t>55628</t>
  </si>
  <si>
    <t>55629</t>
  </si>
  <si>
    <t>55630</t>
  </si>
  <si>
    <t>55631</t>
  </si>
  <si>
    <t>55632</t>
  </si>
  <si>
    <t>55633</t>
  </si>
  <si>
    <t>55634</t>
  </si>
  <si>
    <t>55635</t>
  </si>
  <si>
    <t>55636</t>
  </si>
  <si>
    <t>55637</t>
  </si>
  <si>
    <t>55638</t>
  </si>
  <si>
    <t>55639</t>
  </si>
  <si>
    <t>55640</t>
  </si>
  <si>
    <t>55641</t>
  </si>
  <si>
    <t>55642</t>
  </si>
  <si>
    <t>55643</t>
  </si>
  <si>
    <t>55644</t>
  </si>
  <si>
    <t>55645</t>
  </si>
  <si>
    <t>55646</t>
  </si>
  <si>
    <t>55647</t>
  </si>
  <si>
    <t>55648</t>
  </si>
  <si>
    <t>55649</t>
  </si>
  <si>
    <t>55650</t>
  </si>
  <si>
    <t>55651</t>
  </si>
  <si>
    <t>55652</t>
  </si>
  <si>
    <t>55653</t>
  </si>
  <si>
    <t>55654</t>
  </si>
  <si>
    <t>55655</t>
  </si>
  <si>
    <t>55656</t>
  </si>
  <si>
    <t>55657</t>
  </si>
  <si>
    <t>55658</t>
  </si>
  <si>
    <t>55659</t>
  </si>
  <si>
    <t>55706</t>
  </si>
  <si>
    <t>1705</t>
  </si>
  <si>
    <t>TEST-ABC-0125-1-0126</t>
  </si>
  <si>
    <t>55707</t>
  </si>
  <si>
    <t>55708</t>
  </si>
  <si>
    <t>55709</t>
  </si>
  <si>
    <t>55710</t>
  </si>
  <si>
    <t>55711</t>
  </si>
  <si>
    <t>55712</t>
  </si>
  <si>
    <t>55713</t>
  </si>
  <si>
    <t>55714</t>
  </si>
  <si>
    <t>55715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</si>
  <si>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</si>
  <si>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</si>
  <si>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</si>
  <si>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</si>
  <si>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</si>
  <si>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</si>
  <si>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</si>
  <si>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</si>
  <si>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</si>
  <si>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</si>
  <si>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</si>
  <si>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55727</t>
  </si>
  <si>
    <t>55728</t>
  </si>
  <si>
    <t>55729</t>
  </si>
  <si>
    <t>55730</t>
  </si>
  <si>
    <t>55731</t>
  </si>
  <si>
    <t>55732</t>
  </si>
  <si>
    <t>55733</t>
  </si>
  <si>
    <t>55734</t>
  </si>
  <si>
    <t>55735</t>
  </si>
  <si>
    <t>55736</t>
  </si>
  <si>
    <t>55737</t>
  </si>
  <si>
    <t>55738</t>
  </si>
  <si>
    <t>55739</t>
  </si>
  <si>
    <t>55740</t>
  </si>
  <si>
    <t>55741</t>
  </si>
  <si>
    <t>55742</t>
  </si>
  <si>
    <t>55743</t>
  </si>
  <si>
    <t>55744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</si>
</sst>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rgb="FF242424"/>
      <name val="Consolas"/>
      <charset val="1"/>
    </font>
    <font>
      <sz val="11"/>
      <color rgb="FF000000"/>
      <name val="Calibri"/>
    </font>
    <font>
      <sz val="12"/>
      <name val="Aptos"/>
      <charset val="1"/>
    </font>
    <font>
      <b/>
      <sz val="12"/>
      <name val="Aptos"/>
      <charset val="1"/>
    </font>
    <font>
      <b/>
      <sz val="12"/>
      <color rgb="FF000000"/>
      <name val="Aptos"/>
    </font>
    <font>
      <sz val="12"/>
      <color rgb="FF000000"/>
      <name val="Aptos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Calibri"/>
      <family val="2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0.5"/>
      <color rgb="FF212529"/>
      <name val="Aptos"/>
      <charset val="1"/>
    </font>
    <font>
      <sz val="11"/>
      <color theme="0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0" xfId="0" applyFont="1" applyFill="1"/>
    <xf numFmtId="0" fontId="4" fillId="6" borderId="1" xfId="0" applyFont="1" applyFill="1" applyBorder="1"/>
    <xf numFmtId="0" fontId="0" fillId="0" borderId="4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5" borderId="0" xfId="0" applyFont="1" applyFill="1"/>
    <xf numFmtId="0" fontId="2" fillId="5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9" fillId="7" borderId="1" xfId="0" applyFont="1" applyFill="1" applyBorder="1"/>
    <xf numFmtId="0" fontId="10" fillId="7" borderId="1" xfId="0" applyFont="1" applyFill="1" applyBorder="1"/>
    <xf numFmtId="10" fontId="0" fillId="0" borderId="0" xfId="0" applyNumberForma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2" fontId="8" fillId="2" borderId="1" xfId="0" applyNumberFormat="1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3" fillId="0" borderId="5" xfId="0" applyFont="1" applyBorder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10" fontId="13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14" fillId="9" borderId="1" xfId="0" applyFont="1" applyFill="1" applyBorder="1" applyAlignment="1">
      <alignment horizontal="center" vertical="top"/>
    </xf>
    <xf numFmtId="0" fontId="14" fillId="9" borderId="2" xfId="0" applyFont="1" applyFill="1" applyBorder="1" applyAlignment="1">
      <alignment horizontal="center" vertical="top" wrapText="1"/>
    </xf>
    <xf numFmtId="0" fontId="14" fillId="9" borderId="4" xfId="0" applyFont="1" applyFill="1" applyBorder="1" applyAlignment="1">
      <alignment horizontal="center" vertical="top"/>
    </xf>
    <xf numFmtId="0" fontId="16" fillId="9" borderId="1" xfId="0" applyFont="1" applyFill="1" applyBorder="1" applyAlignment="1">
      <alignment vertical="top"/>
    </xf>
    <xf numFmtId="0" fontId="16" fillId="9" borderId="5" xfId="0" applyFont="1" applyFill="1" applyBorder="1" applyAlignment="1">
      <alignment vertical="top"/>
    </xf>
    <xf numFmtId="0" fontId="16" fillId="9" borderId="8" xfId="0" applyFont="1" applyFill="1" applyBorder="1" applyAlignment="1">
      <alignment vertical="top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2" fontId="0" fillId="2" borderId="1" xfId="0" applyNumberFormat="1" applyFill="1" applyBorder="1"/>
    <xf numFmtId="0" fontId="14" fillId="8" borderId="1" xfId="0" applyFont="1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10" fontId="14" fillId="8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7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14" fontId="18" fillId="0" borderId="1" xfId="0" applyNumberFormat="1" applyFont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top"/>
    </xf>
    <xf numFmtId="0" fontId="19" fillId="0" borderId="10" xfId="0" applyFont="1" applyBorder="1"/>
    <xf numFmtId="0" fontId="19" fillId="0" borderId="3" xfId="0" applyFont="1" applyBorder="1"/>
    <xf numFmtId="0" fontId="19" fillId="0" borderId="7" xfId="0" applyFont="1" applyBorder="1"/>
    <xf numFmtId="0" fontId="15" fillId="0" borderId="0" xfId="0" applyFont="1"/>
    <xf numFmtId="0" fontId="0" fillId="2" borderId="1" xfId="0" applyFill="1" applyBorder="1"/>
    <xf numFmtId="165" fontId="0" fillId="0" borderId="1" xfId="0" applyNumberFormat="1" applyBorder="1" applyAlignment="1">
      <alignment horizontal="center" vertical="top"/>
    </xf>
    <xf numFmtId="166" fontId="0" fillId="0" borderId="1" xfId="0" applyNumberFormat="1" applyBorder="1" applyAlignment="1">
      <alignment horizontal="center" vertical="top"/>
    </xf>
    <xf numFmtId="166" fontId="0" fillId="0" borderId="0" xfId="0" applyNumberFormat="1"/>
    <xf numFmtId="1" fontId="0" fillId="0" borderId="1" xfId="0" applyNumberForma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5" borderId="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3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14" fillId="9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10" fontId="16" fillId="9" borderId="1" xfId="0" applyNumberFormat="1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10" fontId="0" fillId="5" borderId="0" xfId="0" applyNumberFormat="1" applyFill="1" applyAlignment="1">
      <alignment vertical="top"/>
    </xf>
    <xf numFmtId="0" fontId="0" fillId="12" borderId="5" xfId="0" applyFill="1" applyBorder="1" applyAlignment="1">
      <alignment vertical="top"/>
    </xf>
    <xf numFmtId="0" fontId="0" fillId="0" borderId="8" xfId="0" applyBorder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6" borderId="2" xfId="0" applyFont="1" applyFill="1" applyBorder="1"/>
    <xf numFmtId="0" fontId="0" fillId="2" borderId="2" xfId="0" applyFill="1" applyBorder="1"/>
    <xf numFmtId="0" fontId="3" fillId="13" borderId="1" xfId="0" applyFont="1" applyFill="1" applyBorder="1" applyAlignment="1">
      <alignment horizontal="left" vertical="top"/>
    </xf>
    <xf numFmtId="0" fontId="3" fillId="13" borderId="5" xfId="0" applyFont="1" applyFill="1" applyBorder="1" applyAlignment="1">
      <alignment vertical="top" wrapText="1"/>
    </xf>
    <xf numFmtId="0" fontId="3" fillId="13" borderId="4" xfId="0" applyFont="1" applyFill="1" applyBorder="1" applyAlignment="1">
      <alignment vertical="top"/>
    </xf>
    <xf numFmtId="0" fontId="3" fillId="13" borderId="3" xfId="0" applyFont="1" applyFill="1" applyBorder="1" applyAlignment="1">
      <alignment vertical="top" wrapText="1"/>
    </xf>
    <xf numFmtId="0" fontId="3" fillId="13" borderId="3" xfId="0" applyFont="1" applyFill="1" applyBorder="1" applyAlignment="1">
      <alignment horizontal="center" vertical="top"/>
    </xf>
    <xf numFmtId="0" fontId="0" fillId="13" borderId="0" xfId="0" applyFill="1" applyAlignment="1">
      <alignment vertical="top"/>
    </xf>
    <xf numFmtId="0" fontId="0" fillId="13" borderId="0" xfId="0" applyFill="1"/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horizontal="center" vertical="top"/>
    </xf>
    <xf numFmtId="0" fontId="3" fillId="14" borderId="1" xfId="0" applyFont="1" applyFill="1" applyBorder="1" applyAlignment="1">
      <alignment horizontal="left" vertical="top"/>
    </xf>
    <xf numFmtId="0" fontId="3" fillId="14" borderId="5" xfId="0" applyFont="1" applyFill="1" applyBorder="1" applyAlignment="1">
      <alignment vertical="top" wrapText="1"/>
    </xf>
    <xf numFmtId="0" fontId="3" fillId="14" borderId="4" xfId="0" applyFont="1" applyFill="1" applyBorder="1" applyAlignment="1">
      <alignment vertical="top"/>
    </xf>
    <xf numFmtId="0" fontId="3" fillId="14" borderId="1" xfId="0" applyFont="1" applyFill="1" applyBorder="1" applyAlignment="1">
      <alignment vertical="top" wrapText="1"/>
    </xf>
    <xf numFmtId="0" fontId="3" fillId="14" borderId="1" xfId="0" applyFont="1" applyFill="1" applyBorder="1" applyAlignment="1">
      <alignment horizontal="center" vertical="top"/>
    </xf>
    <xf numFmtId="0" fontId="0" fillId="14" borderId="0" xfId="0" applyFill="1" applyAlignment="1">
      <alignment vertical="top"/>
    </xf>
    <xf numFmtId="0" fontId="0" fillId="14" borderId="0" xfId="0" applyFill="1"/>
    <xf numFmtId="0" fontId="3" fillId="6" borderId="1" xfId="0" applyFont="1" applyFill="1" applyBorder="1" applyAlignment="1">
      <alignment vertical="top"/>
    </xf>
    <xf numFmtId="0" fontId="0" fillId="6" borderId="1" xfId="0" applyFill="1" applyBorder="1"/>
    <xf numFmtId="2" fontId="4" fillId="5" borderId="1" xfId="0" applyNumberFormat="1" applyFont="1" applyFill="1" applyBorder="1" applyAlignment="1">
      <alignment horizontal="center" vertical="top"/>
    </xf>
    <xf numFmtId="0" fontId="3" fillId="11" borderId="1" xfId="0" applyFont="1" applyFill="1" applyBorder="1"/>
    <xf numFmtId="0" fontId="3" fillId="0" borderId="1" xfId="0" applyFont="1" applyBorder="1"/>
    <xf numFmtId="0" fontId="3" fillId="11" borderId="16" xfId="0" applyFont="1" applyFill="1" applyBorder="1"/>
    <xf numFmtId="2" fontId="0" fillId="0" borderId="1" xfId="0" applyNumberFormat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 wrapText="1"/>
    </xf>
    <xf numFmtId="0" fontId="20" fillId="15" borderId="0" xfId="0" applyFont="1" applyFill="1" applyAlignment="1">
      <alignment wrapText="1"/>
    </xf>
    <xf numFmtId="0" fontId="20" fillId="5" borderId="1" xfId="0" applyFont="1" applyFill="1" applyBorder="1" applyAlignment="1">
      <alignment wrapText="1"/>
    </xf>
    <xf numFmtId="0" fontId="4" fillId="5" borderId="1" xfId="0" applyFont="1" applyFill="1" applyBorder="1"/>
    <xf numFmtId="10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9" fillId="5" borderId="1" xfId="0" applyFont="1" applyFill="1" applyBorder="1"/>
    <xf numFmtId="0" fontId="10" fillId="5" borderId="1" xfId="0" applyFont="1" applyFill="1" applyBorder="1"/>
    <xf numFmtId="0" fontId="14" fillId="16" borderId="1" xfId="0" applyFont="1" applyFill="1" applyBorder="1" applyAlignment="1">
      <alignment horizontal="center" vertical="top"/>
    </xf>
    <xf numFmtId="0" fontId="14" fillId="16" borderId="1" xfId="0" applyFont="1" applyFill="1" applyBorder="1" applyAlignment="1">
      <alignment horizontal="center" vertical="top" wrapText="1"/>
    </xf>
    <xf numFmtId="0" fontId="8" fillId="0" borderId="0" xfId="0" applyFont="1"/>
    <xf numFmtId="0" fontId="8" fillId="2" borderId="4" xfId="0" applyFont="1" applyFill="1" applyBorder="1"/>
    <xf numFmtId="0" fontId="8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3" fillId="0" borderId="4" xfId="0" applyFont="1" applyBorder="1"/>
    <xf numFmtId="0" fontId="7" fillId="0" borderId="0" xfId="0" applyFont="1"/>
    <xf numFmtId="0" fontId="14" fillId="0" borderId="1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11" xfId="0" applyBorder="1"/>
    <xf numFmtId="0" fontId="14" fillId="0" borderId="12" xfId="0" applyFont="1" applyBorder="1" applyAlignment="1">
      <alignment horizontal="center" wrapText="1"/>
    </xf>
    <xf numFmtId="0" fontId="0" fillId="12" borderId="0" xfId="0" applyFill="1"/>
    <xf numFmtId="0" fontId="14" fillId="12" borderId="7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0" fontId="14" fillId="12" borderId="14" xfId="0" applyFont="1" applyFill="1" applyBorder="1" applyAlignment="1">
      <alignment horizontal="center"/>
    </xf>
    <xf numFmtId="0" fontId="14" fillId="12" borderId="15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/>
    </xf>
    <xf numFmtId="0" fontId="14" fillId="12" borderId="0" xfId="0" applyFont="1" applyFill="1" applyAlignment="1">
      <alignment horizontal="center"/>
    </xf>
    <xf numFmtId="0" fontId="14" fillId="12" borderId="6" xfId="0" applyFont="1" applyFill="1" applyBorder="1" applyAlignment="1">
      <alignment horizontal="center"/>
    </xf>
    <xf numFmtId="0" fontId="16" fillId="12" borderId="10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 wrapText="1"/>
    </xf>
    <xf numFmtId="0" fontId="3" fillId="17" borderId="1" xfId="0" applyFont="1" applyFill="1" applyBorder="1"/>
    <xf numFmtId="0" fontId="0" fillId="17" borderId="1" xfId="0" applyFill="1" applyBorder="1"/>
    <xf numFmtId="0" fontId="7" fillId="17" borderId="1" xfId="0" applyFont="1" applyFill="1" applyBorder="1"/>
    <xf numFmtId="0" fontId="0" fillId="17" borderId="8" xfId="0" applyFill="1" applyBorder="1"/>
    <xf numFmtId="0" fontId="0" fillId="12" borderId="9" xfId="0" applyFill="1" applyBorder="1"/>
    <xf numFmtId="0" fontId="0" fillId="12" borderId="11" xfId="0" applyFill="1" applyBorder="1"/>
    <xf numFmtId="0" fontId="0" fillId="12" borderId="1" xfId="0" applyFill="1" applyBorder="1"/>
    <xf numFmtId="0" fontId="3" fillId="12" borderId="1" xfId="0" applyFont="1" applyFill="1" applyBorder="1"/>
    <xf numFmtId="0" fontId="0" fillId="12" borderId="8" xfId="0" applyFill="1" applyBorder="1"/>
    <xf numFmtId="0" fontId="0" fillId="12" borderId="5" xfId="0" applyFill="1" applyBorder="1"/>
    <xf numFmtId="0" fontId="0" fillId="12" borderId="3" xfId="0" applyFill="1" applyBorder="1"/>
    <xf numFmtId="0" fontId="0" fillId="12" borderId="10" xfId="0" applyFill="1" applyBorder="1"/>
    <xf numFmtId="0" fontId="0" fillId="17" borderId="17" xfId="0" applyFill="1" applyBorder="1"/>
    <xf numFmtId="0" fontId="3" fillId="12" borderId="4" xfId="0" applyFont="1" applyFill="1" applyBorder="1"/>
    <xf numFmtId="0" fontId="16" fillId="19" borderId="18" xfId="0" applyFont="1" applyFill="1" applyBorder="1"/>
    <xf numFmtId="0" fontId="0" fillId="12" borderId="18" xfId="0" applyFill="1" applyBorder="1"/>
    <xf numFmtId="0" fontId="0" fillId="0" borderId="19" xfId="0" applyBorder="1"/>
    <xf numFmtId="0" fontId="21" fillId="12" borderId="18" xfId="0" applyFont="1" applyFill="1" applyBorder="1"/>
    <xf numFmtId="0" fontId="15" fillId="0" borderId="18" xfId="0" applyFont="1" applyBorder="1"/>
    <xf numFmtId="10" fontId="0" fillId="0" borderId="1" xfId="0" applyNumberFormat="1" applyBorder="1"/>
    <xf numFmtId="0" fontId="16" fillId="18" borderId="20" xfId="0" applyFont="1" applyFill="1" applyBorder="1"/>
    <xf numFmtId="0" fontId="16" fillId="18" borderId="21" xfId="0" applyFont="1" applyFill="1" applyBorder="1"/>
    <xf numFmtId="0" fontId="4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29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167" formatCode="0.0%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0" formatCode="General"/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metadata.xml" Type="http://schemas.openxmlformats.org/officeDocument/2006/relationships/sheetMetadata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9525</xdr:colOff>
      <xdr:row>8</xdr:row>
      <xdr:rowOff>142875</xdr:rowOff>
    </xdr:from>
    <xdr:to>
      <xdr:col>51</xdr:col>
      <xdr:colOff>142875</xdr:colOff>
      <xdr:row>31</xdr:row>
      <xdr:rowOff>142875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6FBBA0BF-0D7E-7673-0B16-1BFD38991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31325" y="1704975"/>
          <a:ext cx="8629650" cy="4600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3889D-D543-414A-97D3-0EBDF13139D9}" name="Table1" displayName="Table1" ref="A1:N511" totalsRowShown="0" headerRowDxfId="128" dataDxfId="126" headerRowBorderDxfId="127" tableBorderDxfId="125" totalsRowBorderDxfId="124">
  <autoFilter ref="A1:N511" xr:uid="{EDF3889D-D543-414A-97D3-0EBDF13139D9}"/>
  <tableColumns count="14">
    <tableColumn id="1" xr3:uid="{D870A31E-600C-4776-9557-B576A1993A93}" name="id" dataDxfId="123"/>
    <tableColumn id="2" xr3:uid="{278FF235-0D78-441F-BEF5-9A59CFDF54AD}" name="plan_id" dataDxfId="122"/>
    <tableColumn id="3" xr3:uid="{F628561A-A0C3-4589-9407-3A6EDCBD1076}" name="from_age" dataDxfId="121"/>
    <tableColumn id="4" xr3:uid="{E7B13055-8CD4-456E-B9F7-E183D452B83E}" name="to_age" dataDxfId="120">
      <calculatedColumnFormula>A2 &amp; B2 &amp; C2</calculatedColumnFormula>
    </tableColumn>
    <tableColumn id="5" xr3:uid="{20EF35F7-1E8A-4A10-90B6-061669172F33}" name="gender" dataDxfId="119"/>
    <tableColumn id="6" xr3:uid="{84552689-0541-4299-83AD-7202EE1077A4}" name="Relationship" dataDxfId="118"/>
    <tableColumn id="7" xr3:uid="{E6A59024-4CAC-4A19-BF95-A28EE7E33462}" name="minimum_premium" dataDxfId="117"/>
    <tableColumn id="8" xr3:uid="{E8E4AF1A-2174-439C-9EBA-2ACFEE4292E9}" name="rate" dataDxfId="116"/>
    <tableColumn id="9" xr3:uid="{2B7CBB22-40DF-4DCA-B06C-3704B34D23C9}" name="currency" dataDxfId="115"/>
    <tableColumn id="10" xr3:uid="{9C0D0256-26E8-4CA1-B29D-602D55EDF883}" name="maternity_premium" dataDxfId="114"/>
    <tableColumn id="11" xr3:uid="{0F2CA1F9-B4C1-46D9-A594-03D02856394F}" name="minimum_maternity_premium" dataDxfId="113"/>
    <tableColumn id="12" xr3:uid="{1CA8011D-316E-4996-8141-B45193167F57}" name="status" dataDxfId="112"/>
    <tableColumn id="13" xr3:uid="{DBD2E719-68EB-4BE9-84EE-0AA60EA01663}" name="created_date" dataDxfId="111"/>
    <tableColumn id="14" xr3:uid="{B0F0FC15-D0B0-4A77-A95C-76AFB1F00C0C}" name="modified_date" dataDxfId="1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1C6F3-A4F6-4A9E-BB03-EE4549970E90}" name="Table2" displayName="Table2" ref="P1:R265" totalsRowShown="0" headerRowDxfId="109" dataDxfId="107" headerRowBorderDxfId="108" tableBorderDxfId="106" totalsRowBorderDxfId="105">
  <autoFilter ref="P1:R265" xr:uid="{9E91C6F3-A4F6-4A9E-BB03-EE4549970E90}"/>
  <tableColumns count="3">
    <tableColumn id="1" xr3:uid="{80D790DB-B008-47B5-9FD6-D8A379E8D5F1}" name="Age Band" dataDxfId="104">
      <calculatedColumnFormula>C2&amp;-D2</calculatedColumnFormula>
    </tableColumn>
    <tableColumn id="2" xr3:uid="{9FED6A38-2F01-4663-81D3-186B786872E4}" name="Base PremiumUnique ID" dataDxfId="103">
      <calculatedColumnFormula>P2&amp;E2&amp;F2</calculatedColumnFormula>
    </tableColumn>
    <tableColumn id="3" xr3:uid="{D4D32414-9310-4165-A997-8F5860027C89}" name="Base Premium" dataDxfId="102">
      <calculatedColumnFormula>H2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08B6AA-BA23-4276-9663-3A83605F05C4}" name="Table15" displayName="Table15" ref="A1:Y128" totalsRowShown="0" headerRowDxfId="101" dataDxfId="100">
  <autoFilter ref="A1:Y128" xr:uid="{5F08B6AA-BA23-4276-9663-3A83605F05C4}"/>
  <tableColumns count="25">
    <tableColumn id="1" xr3:uid="{1829850E-7D82-4E16-8DA1-6233E1A82A7B}" name="id" dataDxfId="99"/>
    <tableColumn id="2" xr3:uid="{7E8C67B0-5719-4ECB-ADA8-6EF116A77168}" name="benefits_name" dataDxfId="98"/>
    <tableColumn id="3" xr3:uid="{D7981928-C1FA-4851-B09A-553E82A6CCB0}" name="benefits_headers_id" dataDxfId="97"/>
    <tableColumn id="4" xr3:uid="{F6767A28-DDAF-443C-93E9-86D576ABB723}" name="benefits_values_id" dataDxfId="96"/>
    <tableColumn id="5" xr3:uid="{B3F4C5D0-7B20-4B37-A518-683995CE46AD}" name="benefits_options" dataDxfId="95"/>
    <tableColumn id="6" xr3:uid="{23244516-1F2E-4DC0-B7C0-F3956B8A820D}" name="benefits_type" dataDxfId="94"/>
    <tableColumn id="7" xr3:uid="{9AE86298-8330-423C-8954-7799F8F7D974}" name="category_id" dataDxfId="93"/>
    <tableColumn id="8" xr3:uid="{7C0183C5-411D-4F5F-BAD6-3011A6E28F94}" name="generated_by" dataDxfId="92"/>
    <tableColumn id="9" xr3:uid="{AFEE8F63-F2DF-4F8F-83B1-7D661E4F4262}" name="client_reference_number" dataDxfId="91"/>
    <tableColumn id="10" xr3:uid="{42D80EF0-9941-43D8-9A69-4B309771CD23}" name="factor" dataDxfId="90"/>
    <tableColumn id="11" xr3:uid="{432188DE-8B2D-4EE1-8BF3-C8362DF18CC3}" name="factor_type" dataDxfId="89"/>
    <tableColumn id="12" xr3:uid="{8534917E-2496-440E-9067-8EB85C29A946}" name="is_editable" dataDxfId="88"/>
    <tableColumn id="13" xr3:uid="{F089EF14-9936-4004-9791-8F5045AD5F27}" name="tob_header" dataDxfId="87"/>
    <tableColumn id="14" xr3:uid="{38DD7878-18CB-4B35-8B52-D23DE3A0547F}" name="tob_value" dataDxfId="86"/>
    <tableColumn id="15" xr3:uid="{3CEC9FEF-1101-4993-B88F-866DBE392BDA}" name="group_details" dataDxfId="85"/>
    <tableColumn id="16" xr3:uid="{ED28C776-2332-4656-BDAB-E49B67D42E5D}" name="benefits_dependency_link" dataDxfId="84"/>
    <tableColumn id="17" xr3:uid="{28125172-B270-4497-85C4-7903E249FBF6}" name="version" dataDxfId="83"/>
    <tableColumn id="18" xr3:uid="{78E97F0D-55CE-4496-B5EF-029CADFB932C}" name="created_date" dataDxfId="82"/>
    <tableColumn id="19" xr3:uid="{2B8EAAE9-897C-4B47-BB61-7F2A4C530D83}" name="modified_date" dataDxfId="81"/>
    <tableColumn id="20" xr3:uid="{7EE9B5BD-EB31-4E95-B9E8-86E95FD4706A}" name="benefit_header_code" dataDxfId="80"/>
    <tableColumn id="21" xr3:uid="{E6E3E6D9-3D8E-4683-833A-4C2E39545F8C}" name="benefit_value_code" dataDxfId="79"/>
    <tableColumn id="22" xr3:uid="{68112BB5-66D9-4847-BA1B-A97A54824137}" name="not_applicable_value" dataDxfId="78"/>
    <tableColumn id="23" xr3:uid="{320698B7-FA9D-44C1-820F-5C1CEAC052D3}" name="benefit_link" dataDxfId="77"/>
    <tableColumn id="24" xr3:uid="{4DD45CBE-1B59-4649-818B-91CD83E5F269}" name="copay_dependency_lookup" dataDxfId="76"/>
    <tableColumn id="25" xr3:uid="{F787A5F5-2499-4C33-B98E-D0C9891FDB80}" name="applicable_link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BB4BD4-141B-4C08-BF57-D4CD6E041180}" name="Table818232833" displayName="Table818232833" ref="A1:C521" totalsRowShown="0" headerRowDxfId="74" headerRowBorderDxfId="73" tableBorderDxfId="72" totalsRowBorderDxfId="71">
  <autoFilter ref="A1:C521" xr:uid="{A1CE6BDB-219C-48D0-B080-2CCB1EA24E67}"/>
  <tableColumns count="3">
    <tableColumn id="1" xr3:uid="{34B69DE4-0161-4865-A883-A296220C44AC}" name="Group" dataDxfId="70"/>
    <tableColumn id="2" xr3:uid="{85F76A17-7175-4EFA-B36B-031DB638BFDE}" name="Nationality" dataDxfId="69"/>
    <tableColumn id="3" xr3:uid="{508B58D8-BDF9-4A20-8E49-61A3362E8A28}" name="Nationality Loading" dataDxfId="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2E3C529-0D86-4861-B50F-DE81E4940449}" name="Table1121263136" displayName="Table1121263136" ref="L1:M2" totalsRowShown="0" headerRowDxfId="67" headerRowBorderDxfId="66" tableBorderDxfId="65" totalsRowBorderDxfId="64">
  <autoFilter ref="L1:M2" xr:uid="{EAE30AD6-2AF8-4088-A78D-485D927F2E69}"/>
  <tableColumns count="2">
    <tableColumn id="1" xr3:uid="{FB4A2B6F-3A86-4798-ADFD-0ED02A53D371}" name="Min - Max" dataDxfId="63"/>
    <tableColumn id="2" xr3:uid="{AAFA52FB-E170-4311-B600-FDD989BA545E}" name="Volume Discount Loading" dataDxfId="6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3604019-7A39-4795-9782-71FD8189AE82}" name="Table11622273237" displayName="Table11622273237" ref="O1:P2" totalsRowShown="0" headerRowDxfId="61" headerRowBorderDxfId="60" tableBorderDxfId="59" totalsRowBorderDxfId="58">
  <autoFilter ref="O1:P2" xr:uid="{1E0943F4-C34D-4140-8DA6-17FD0BC0A588}"/>
  <tableColumns count="2">
    <tableColumn id="1" xr3:uid="{5B0C791C-E57D-4CDC-9BF4-3EAC8BB19C9F}" name="Existing child " dataDxfId="57"/>
    <tableColumn id="2" xr3:uid="{70E3E325-22A0-4F9D-8C2A-D1D35216B9C2}" name="Existing child  Loading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5C38640-5A54-4DC7-B821-FB5A08C3AF1C}" name="Table8182328" displayName="Table8182328" ref="A1:C1048576" totalsRowShown="0" headerRowDxfId="55" headerRowBorderDxfId="54" tableBorderDxfId="53" totalsRowBorderDxfId="52">
  <autoFilter ref="A1:C1048576" xr:uid="{A1CE6BDB-219C-48D0-B080-2CCB1EA24E67}"/>
  <tableColumns count="3">
    <tableColumn id="1" xr3:uid="{94E9313A-724A-4627-95BE-56C893BEDE50}" name="Industry " dataDxfId="51"/>
    <tableColumn id="2" xr3:uid="{7B5F16B5-9B4C-4676-BEDE-0015723821F0}" name="Industry Loading" dataDxfId="50"/>
    <tableColumn id="3" xr3:uid="{D1A77C6B-7A0D-4428-8A5C-7DB7C896E7B9}" name="Column1" dataDxfId="4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46F2CA6-0E1B-4793-B1EA-91945B840741}" name="Table81823" displayName="Table81823" ref="A1:C521" totalsRowShown="0" headerRowDxfId="48" headerRowBorderDxfId="47" tableBorderDxfId="46" totalsRowBorderDxfId="45">
  <autoFilter ref="A1:C521" xr:uid="{A1CE6BDB-219C-48D0-B080-2CCB1EA24E67}"/>
  <tableColumns count="3">
    <tableColumn id="1" xr3:uid="{12C6D963-A2AE-4A61-8785-81EB2CF011BD}" name="group_name" dataDxfId="44"/>
    <tableColumn id="2" xr3:uid="{148DBD1B-000D-45CE-86C5-3A852EE5233E}" name="previous_insurer_name" dataDxfId="43"/>
    <tableColumn id="3" xr3:uid="{531CD0F3-65EC-4BEA-84AD-8C5C13DC4529}" name="Previous Insurer Loading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71F91B-47ED-420B-9D5D-9DA3FAC3B4D2}" name="Table818" displayName="Table818" ref="A1:C1048576" totalsRowShown="0" headerRowDxfId="41" headerRowBorderDxfId="40" tableBorderDxfId="39" totalsRowBorderDxfId="38">
  <autoFilter ref="A1:C1048576" xr:uid="{A1CE6BDB-219C-48D0-B080-2CCB1EA24E67}"/>
  <tableColumns count="3">
    <tableColumn id="1" xr3:uid="{C456FC94-AB96-4D24-8E29-A50CB3F332C5}" name="Min - Max" dataDxfId="37"/>
    <tableColumn id="2" xr3:uid="{7E960991-351E-431B-A83F-4DFD6FCE892C}" name="Volume Discount Loading" dataDxfId="36"/>
    <tableColumn id="3" xr3:uid="{939159BF-0E8F-431B-A855-696075343129}" name="Column1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E6BDB-219C-48D0-B080-2CCB1EA24E67}" name="Table8" displayName="Table8" ref="A1:C521" totalsRowShown="0" headerRowDxfId="34" headerRowBorderDxfId="33" tableBorderDxfId="32" totalsRowBorderDxfId="31">
  <autoFilter ref="A1:C521" xr:uid="{A1CE6BDB-219C-48D0-B080-2CCB1EA24E67}"/>
  <tableColumns count="3">
    <tableColumn id="1" xr3:uid="{D7C5AA0C-980A-4D00-9A54-3A851C78B4C4}" name="Existing child " dataDxfId="30"/>
    <tableColumn id="2" xr3:uid="{5CDA5E7B-55D7-498A-8A56-91368D4D4B31}" name="Existing child  Loading" dataDxfId="29"/>
    <tableColumn id="3" xr3:uid="{4B05D49B-421F-4EE6-93B6-FCF5E62708ED}" name="Column1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985D87-13CD-4D89-8ABF-1FB634D7FFCE}" name="Table6" displayName="Table6" ref="A1:F4" totalsRowShown="0" headerRowDxfId="27" dataDxfId="26" tableBorderDxfId="25">
  <autoFilter ref="A1:F4" xr:uid="{2B985D87-13CD-4D89-8ABF-1FB634D7FFCE}"/>
  <tableColumns count="6">
    <tableColumn id="1" xr3:uid="{8A67577F-89F1-4D30-94E5-6A7D11C233FF}" name="Insurer Margin %" dataDxfId="24"/>
    <tableColumn id="2" xr3:uid="{05CF4A7D-C6DB-4C24-AC0F-C3CCEA4D7751}" name="TPA Fee %" dataDxfId="23"/>
    <tableColumn id="3" xr3:uid="{62D8E782-1BF5-4F2F-BC86-41428A826F18}" name="Aura Commssion %" dataDxfId="22"/>
    <tableColumn id="4" xr3:uid="{E48AE517-8CE9-493C-B99B-95B6C829B6B9}" name="Distributor Commission %" dataDxfId="21"/>
    <tableColumn id="5" xr3:uid="{2A74FBFB-4BD7-4986-97F6-F6AD45251B87}" name="Memeber Type %" dataDxfId="20"/>
    <tableColumn id="6" xr3:uid="{A472B47E-BC21-4224-841A-976102F9EC3F}" name="Total commission Percentage %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42DD4-834A-4A16-BA8C-88A03902737F}" name="Table4" displayName="Table4" ref="A1:K251" totalsRowShown="0" headerRowDxfId="18" dataDxfId="16" headerRowBorderDxfId="17" tableBorderDxfId="15" totalsRowBorderDxfId="14">
  <autoFilter ref="A1:K251" xr:uid="{56E42DD4-834A-4A16-BA8C-88A03902737F}"/>
  <tableColumns count="11">
    <tableColumn id="1" xr3:uid="{212E9802-D4FD-42D9-9880-724BA6BBCEB7}" name="S. No." dataDxfId="13"/>
    <tableColumn id="2" xr3:uid="{018C59AE-6D41-4586-B9C6-F11A1F42A499}" name="Employee No" dataDxfId="12"/>
    <tableColumn id="3" xr3:uid="{5BB5A7DE-7D9B-4A51-82FE-84CBC1564C54}" name="Employee Name" dataDxfId="11"/>
    <tableColumn id="4" xr3:uid="{7B642143-8BF3-4A67-A2D8-BD54D895B672}" name="Relationship" dataDxfId="10"/>
    <tableColumn id="5" xr3:uid="{E1ECA5FA-7FB2-4028-B4D0-C61799F3DF4A}" name="Date of Birth (DD/MM/YY)" dataDxfId="9"/>
    <tableColumn id="6" xr3:uid="{B47D07CE-7BF8-4C8C-8DDA-7555D33EF355}" name="Gender" dataDxfId="8"/>
    <tableColumn id="7" xr3:uid="{B5D0F4F7-B8CB-4728-ADAE-7E34F4011976}" name="Marital Status" dataDxfId="7"/>
    <tableColumn id="8" xr3:uid="{3DFDD7FE-B53F-4133-883F-A371EC74690D}" name="Nationality" dataDxfId="6"/>
    <tableColumn id="9" xr3:uid="{07BCBF11-8ABB-4A65-BE18-1C880B1328C7}" name="Visa Issuance Emirates" dataDxfId="5"/>
    <tableColumn id="10" xr3:uid="{CA597070-BD52-4C5B-A216-D106A989D0B7}" name="Category" dataDxfId="4"/>
    <tableColumn id="11" xr3:uid="{424736CB-474E-477A-84BC-7DC50F4FA730}" name="Member Type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528734-21DF-49A7-A365-2C50281039FC}" name="Table7" displayName="Table7" ref="L1:M251" totalsRowShown="0" headerRowDxfId="2">
  <autoFilter ref="L1:M251" xr:uid="{0F528734-21DF-49A7-A365-2C50281039FC}"/>
  <tableColumns count="2">
    <tableColumn id="2" xr3:uid="{5D5B5248-6779-4B78-ABD0-85CF1211638D}" name="Column1" dataDxfId="1"/>
    <tableColumn id="1" xr3:uid="{9197DAC2-3278-4FC5-A9F2-80AC63AC3482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Relationship Id="rId2" Target="../tables/table5.xml" Type="http://schemas.openxmlformats.org/officeDocument/2006/relationships/table"/><Relationship Id="rId3" Target="../tables/table6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2" Target="../tables/table13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"/>
  <sheetViews>
    <sheetView zoomScale="109" workbookViewId="0">
      <pane ySplit="1" topLeftCell="A2" activePane="bottomLeft" state="frozen"/>
      <selection pane="bottomLeft" activeCell="B13" sqref="B13"/>
    </sheetView>
  </sheetViews>
  <sheetFormatPr defaultColWidth="9.109375" defaultRowHeight="14.4" x14ac:dyDescent="0.3"/>
  <cols>
    <col min="1" max="1" customWidth="true" style="83" width="11.109375"/>
    <col min="2" max="2" customWidth="true" style="83" width="15.6640625"/>
    <col min="3" max="3" bestFit="true" customWidth="true" style="83" width="14.44140625"/>
    <col min="4" max="4" customWidth="true" style="28" width="26.5546875"/>
    <col min="5" max="5" customWidth="true" style="84" width="18.109375"/>
    <col min="6" max="6" customWidth="true" style="4" width="15.88671875"/>
    <col min="7" max="7" bestFit="true" customWidth="true" style="4" width="21.5546875"/>
    <col min="8" max="8" customWidth="true" style="4" width="22.44140625"/>
    <col min="9" max="9" bestFit="true" customWidth="true" style="4" width="11.109375"/>
    <col min="10" max="10" bestFit="true" customWidth="true" style="4" width="21.6640625"/>
    <col min="11" max="11" bestFit="true" customWidth="true" style="4" width="30.6640625"/>
    <col min="12" max="12" style="4" width="9.109375"/>
    <col min="13" max="13" bestFit="true" customWidth="true" style="4" width="15.33203125"/>
    <col min="14" max="14" bestFit="true" customWidth="true" style="4" width="18.109375"/>
    <col min="15" max="15" style="4" width="9.109375"/>
    <col min="16" max="16" bestFit="true" customWidth="true" style="4" width="11.5546875"/>
    <col min="17" max="17" bestFit="true" customWidth="true" style="4" width="30.5546875"/>
    <col min="18" max="18" bestFit="true" customWidth="true" style="4" width="16.44140625"/>
    <col min="19" max="16384" style="1" width="9.109375"/>
  </cols>
  <sheetData>
    <row r="1" spans="1:18" s="33" customForma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P1" s="34" t="s">
        <v>14</v>
      </c>
      <c r="Q1" s="35" t="s">
        <v>15</v>
      </c>
      <c r="R1" s="36" t="s">
        <v>16</v>
      </c>
    </row>
    <row r="2" spans="1:18" x14ac:dyDescent="0.3">
      <c r="A2" s="83" t="s">
        <v>532</v>
      </c>
      <c r="B2" s="83" t="s">
        <v>533</v>
      </c>
      <c r="C2" s="83" t="s">
        <v>308</v>
      </c>
      <c r="D2" s="28" t="s">
        <v>309</v>
      </c>
      <c r="E2" s="84" t="s">
        <v>17</v>
      </c>
      <c r="F2" s="4" t="s">
        <v>18</v>
      </c>
      <c r="G2" s="4"/>
      <c r="H2" s="4" t="s">
        <v>281</v>
      </c>
      <c r="I2" s="4" t="s">
        <v>282</v>
      </c>
      <c r="J2" s="4"/>
      <c r="K2" s="4"/>
      <c r="L2" s="4" t="s">
        <v>310</v>
      </c>
      <c r="M2" s="4" t="s">
        <v>534</v>
      </c>
      <c r="N2" s="4" t="s">
        <v>534</v>
      </c>
      <c r="P2" s="4" t="str">
        <f t="shared" ref="P2:P65" si="0">C2&amp;-D2</f>
        <v>0-5</v>
      </c>
      <c r="Q2" s="4" t="str">
        <f t="shared" ref="Q2:Q65" si="1">P2&amp;E2&amp;F2</f>
        <v>0-5MaleEmployee</v>
      </c>
      <c r="R2" s="4" t="str">
        <f t="shared" ref="R2:R65" si="2">H2</f>
        <v>5667.0</v>
      </c>
    </row>
    <row r="3" spans="1:18" x14ac:dyDescent="0.3">
      <c r="A3" s="83" t="s">
        <v>535</v>
      </c>
      <c r="B3" s="83" t="s">
        <v>533</v>
      </c>
      <c r="C3" s="83" t="s">
        <v>311</v>
      </c>
      <c r="D3" s="28" t="s">
        <v>312</v>
      </c>
      <c r="E3" s="84" t="s">
        <v>17</v>
      </c>
      <c r="F3" s="4" t="s">
        <v>18</v>
      </c>
      <c r="G3" s="4"/>
      <c r="H3" s="4" t="s">
        <v>283</v>
      </c>
      <c r="I3" s="4" t="s">
        <v>282</v>
      </c>
      <c r="J3" s="4"/>
      <c r="K3" s="4"/>
      <c r="L3" s="4" t="s">
        <v>310</v>
      </c>
      <c r="M3" s="4" t="s">
        <v>534</v>
      </c>
      <c r="N3" s="4" t="s">
        <v>534</v>
      </c>
      <c r="P3" s="4" t="str">
        <f t="shared" si="0"/>
        <v>6-17</v>
      </c>
      <c r="Q3" s="4" t="str">
        <f t="shared" si="1"/>
        <v>6-17MaleEmployee</v>
      </c>
      <c r="R3" s="4" t="str">
        <f t="shared" si="2"/>
        <v>5161.0</v>
      </c>
    </row>
    <row r="4" spans="1:18" x14ac:dyDescent="0.3">
      <c r="A4" s="83" t="s">
        <v>536</v>
      </c>
      <c r="B4" s="83" t="s">
        <v>533</v>
      </c>
      <c r="C4" s="83" t="s">
        <v>313</v>
      </c>
      <c r="D4" s="28" t="s">
        <v>314</v>
      </c>
      <c r="E4" s="84" t="s">
        <v>17</v>
      </c>
      <c r="F4" s="4" t="s">
        <v>18</v>
      </c>
      <c r="G4" s="4"/>
      <c r="H4" s="4" t="s">
        <v>284</v>
      </c>
      <c r="I4" s="4" t="s">
        <v>282</v>
      </c>
      <c r="J4" s="4"/>
      <c r="K4" s="4"/>
      <c r="L4" s="4" t="s">
        <v>310</v>
      </c>
      <c r="M4" s="4" t="s">
        <v>534</v>
      </c>
      <c r="N4" s="4" t="s">
        <v>534</v>
      </c>
      <c r="P4" s="4" t="str">
        <f t="shared" si="0"/>
        <v>18-25</v>
      </c>
      <c r="Q4" s="4" t="str">
        <f t="shared" si="1"/>
        <v>18-25MaleEmployee</v>
      </c>
      <c r="R4" s="4" t="str">
        <f t="shared" si="2"/>
        <v>4304.0</v>
      </c>
    </row>
    <row r="5" spans="1:18" x14ac:dyDescent="0.3">
      <c r="A5" s="83" t="s">
        <v>537</v>
      </c>
      <c r="B5" s="83" t="s">
        <v>533</v>
      </c>
      <c r="C5" s="83" t="s">
        <v>315</v>
      </c>
      <c r="D5" s="28" t="s">
        <v>316</v>
      </c>
      <c r="E5" s="84" t="s">
        <v>17</v>
      </c>
      <c r="F5" s="4" t="s">
        <v>18</v>
      </c>
      <c r="G5" s="4"/>
      <c r="H5" s="4" t="s">
        <v>285</v>
      </c>
      <c r="I5" s="4" t="s">
        <v>282</v>
      </c>
      <c r="J5" s="4"/>
      <c r="K5" s="4"/>
      <c r="L5" s="4" t="s">
        <v>310</v>
      </c>
      <c r="M5" s="4" t="s">
        <v>534</v>
      </c>
      <c r="N5" s="4" t="s">
        <v>534</v>
      </c>
      <c r="P5" s="4" t="str">
        <f t="shared" si="0"/>
        <v>26-30</v>
      </c>
      <c r="Q5" s="4" t="str">
        <f t="shared" si="1"/>
        <v>26-30MaleEmployee</v>
      </c>
      <c r="R5" s="4" t="str">
        <f t="shared" si="2"/>
        <v>4659.0</v>
      </c>
    </row>
    <row r="6" spans="1:18" x14ac:dyDescent="0.3">
      <c r="A6" s="83" t="s">
        <v>538</v>
      </c>
      <c r="B6" s="83" t="s">
        <v>533</v>
      </c>
      <c r="C6" s="83" t="s">
        <v>317</v>
      </c>
      <c r="D6" s="28" t="s">
        <v>318</v>
      </c>
      <c r="E6" s="84" t="s">
        <v>17</v>
      </c>
      <c r="F6" s="4" t="s">
        <v>18</v>
      </c>
      <c r="G6" s="4"/>
      <c r="H6" s="4" t="s">
        <v>286</v>
      </c>
      <c r="I6" s="4" t="s">
        <v>282</v>
      </c>
      <c r="J6" s="4"/>
      <c r="K6" s="4"/>
      <c r="L6" s="4" t="s">
        <v>310</v>
      </c>
      <c r="M6" s="4" t="s">
        <v>534</v>
      </c>
      <c r="N6" s="4" t="s">
        <v>534</v>
      </c>
      <c r="P6" s="4" t="str">
        <f t="shared" si="0"/>
        <v>31-35</v>
      </c>
      <c r="Q6" s="4" t="str">
        <f t="shared" si="1"/>
        <v>31-35MaleEmployee</v>
      </c>
      <c r="R6" s="4" t="str">
        <f t="shared" si="2"/>
        <v>5063.0</v>
      </c>
    </row>
    <row r="7" spans="1:18" x14ac:dyDescent="0.3">
      <c r="A7" s="83" t="s">
        <v>539</v>
      </c>
      <c r="B7" s="83" t="s">
        <v>533</v>
      </c>
      <c r="C7" s="83" t="s">
        <v>319</v>
      </c>
      <c r="D7" s="28" t="s">
        <v>320</v>
      </c>
      <c r="E7" s="84" t="s">
        <v>17</v>
      </c>
      <c r="F7" s="4" t="s">
        <v>18</v>
      </c>
      <c r="G7" s="4"/>
      <c r="H7" s="4" t="s">
        <v>287</v>
      </c>
      <c r="I7" s="4" t="s">
        <v>282</v>
      </c>
      <c r="J7" s="4"/>
      <c r="K7" s="4"/>
      <c r="L7" s="4" t="s">
        <v>310</v>
      </c>
      <c r="M7" s="4" t="s">
        <v>534</v>
      </c>
      <c r="N7" s="4" t="s">
        <v>534</v>
      </c>
      <c r="P7" s="4" t="str">
        <f t="shared" si="0"/>
        <v>36-40</v>
      </c>
      <c r="Q7" s="4" t="str">
        <f t="shared" si="1"/>
        <v>36-40MaleEmployee</v>
      </c>
      <c r="R7" s="4" t="str">
        <f t="shared" si="2"/>
        <v>5634.0</v>
      </c>
    </row>
    <row r="8" spans="1:18" x14ac:dyDescent="0.3">
      <c r="A8" s="83" t="s">
        <v>540</v>
      </c>
      <c r="B8" s="83" t="s">
        <v>533</v>
      </c>
      <c r="C8" s="83" t="s">
        <v>321</v>
      </c>
      <c r="D8" s="28" t="s">
        <v>322</v>
      </c>
      <c r="E8" s="84" t="s">
        <v>17</v>
      </c>
      <c r="F8" s="4" t="s">
        <v>18</v>
      </c>
      <c r="G8" s="4"/>
      <c r="H8" s="4" t="s">
        <v>288</v>
      </c>
      <c r="I8" s="4" t="s">
        <v>282</v>
      </c>
      <c r="J8" s="4"/>
      <c r="K8" s="4"/>
      <c r="L8" s="4" t="s">
        <v>310</v>
      </c>
      <c r="M8" s="4" t="s">
        <v>534</v>
      </c>
      <c r="N8" s="4" t="s">
        <v>534</v>
      </c>
      <c r="P8" s="4" t="str">
        <f t="shared" si="0"/>
        <v>41-45</v>
      </c>
      <c r="Q8" s="4" t="str">
        <f t="shared" si="1"/>
        <v>41-45MaleEmployee</v>
      </c>
      <c r="R8" s="4" t="str">
        <f t="shared" si="2"/>
        <v>6172.0</v>
      </c>
    </row>
    <row r="9" spans="1:18" x14ac:dyDescent="0.3">
      <c r="A9" s="83" t="s">
        <v>541</v>
      </c>
      <c r="B9" s="83" t="s">
        <v>533</v>
      </c>
      <c r="C9" s="83" t="s">
        <v>323</v>
      </c>
      <c r="D9" s="28" t="s">
        <v>324</v>
      </c>
      <c r="E9" s="84" t="s">
        <v>17</v>
      </c>
      <c r="F9" s="4" t="s">
        <v>18</v>
      </c>
      <c r="G9" s="4"/>
      <c r="H9" s="4" t="s">
        <v>289</v>
      </c>
      <c r="I9" s="4" t="s">
        <v>282</v>
      </c>
      <c r="J9" s="4"/>
      <c r="K9" s="4"/>
      <c r="L9" s="4" t="s">
        <v>310</v>
      </c>
      <c r="M9" s="4" t="s">
        <v>534</v>
      </c>
      <c r="N9" s="4" t="s">
        <v>534</v>
      </c>
      <c r="P9" s="4" t="str">
        <f t="shared" si="0"/>
        <v>46-50</v>
      </c>
      <c r="Q9" s="4" t="str">
        <f t="shared" si="1"/>
        <v>46-50MaleEmployee</v>
      </c>
      <c r="R9" s="4" t="str">
        <f t="shared" si="2"/>
        <v>7344.0</v>
      </c>
    </row>
    <row r="10" spans="1:18" x14ac:dyDescent="0.3">
      <c r="A10" s="83" t="s">
        <v>542</v>
      </c>
      <c r="B10" s="83" t="s">
        <v>533</v>
      </c>
      <c r="C10" s="83" t="s">
        <v>325</v>
      </c>
      <c r="D10" s="28" t="s">
        <v>326</v>
      </c>
      <c r="E10" s="84" t="s">
        <v>17</v>
      </c>
      <c r="F10" s="4" t="s">
        <v>18</v>
      </c>
      <c r="G10" s="4"/>
      <c r="H10" s="4" t="s">
        <v>290</v>
      </c>
      <c r="I10" s="4" t="s">
        <v>282</v>
      </c>
      <c r="J10" s="4"/>
      <c r="K10" s="4"/>
      <c r="L10" s="4" t="s">
        <v>310</v>
      </c>
      <c r="M10" s="4" t="s">
        <v>534</v>
      </c>
      <c r="N10" s="4" t="s">
        <v>534</v>
      </c>
      <c r="P10" s="4" t="str">
        <f t="shared" si="0"/>
        <v>51-55</v>
      </c>
      <c r="Q10" s="4" t="str">
        <f t="shared" si="1"/>
        <v>51-55MaleEmployee</v>
      </c>
      <c r="R10" s="4" t="str">
        <f t="shared" si="2"/>
        <v>8925.0</v>
      </c>
    </row>
    <row r="11" spans="1:18" x14ac:dyDescent="0.3">
      <c r="A11" s="83" t="s">
        <v>543</v>
      </c>
      <c r="B11" s="83" t="s">
        <v>533</v>
      </c>
      <c r="C11" s="83" t="s">
        <v>327</v>
      </c>
      <c r="D11" s="28" t="s">
        <v>328</v>
      </c>
      <c r="E11" s="84" t="s">
        <v>17</v>
      </c>
      <c r="F11" s="4" t="s">
        <v>18</v>
      </c>
      <c r="G11" s="4"/>
      <c r="H11" s="4" t="s">
        <v>291</v>
      </c>
      <c r="I11" s="4" t="s">
        <v>282</v>
      </c>
      <c r="J11" s="4"/>
      <c r="K11" s="4"/>
      <c r="L11" s="4" t="s">
        <v>310</v>
      </c>
      <c r="M11" s="4" t="s">
        <v>534</v>
      </c>
      <c r="N11" s="4" t="s">
        <v>534</v>
      </c>
      <c r="P11" s="4" t="str">
        <f t="shared" si="0"/>
        <v>56-60</v>
      </c>
      <c r="Q11" s="4" t="str">
        <f t="shared" si="1"/>
        <v>56-60MaleEmployee</v>
      </c>
      <c r="R11" s="4" t="str">
        <f t="shared" si="2"/>
        <v>10575.0</v>
      </c>
    </row>
    <row r="12" spans="1:18" x14ac:dyDescent="0.3">
      <c r="A12" s="83" t="s">
        <v>544</v>
      </c>
      <c r="B12" s="83" t="s">
        <v>533</v>
      </c>
      <c r="C12" s="83" t="s">
        <v>329</v>
      </c>
      <c r="D12" s="28" t="s">
        <v>330</v>
      </c>
      <c r="E12" s="84" t="s">
        <v>17</v>
      </c>
      <c r="F12" s="4" t="s">
        <v>18</v>
      </c>
      <c r="G12" s="4"/>
      <c r="H12" s="4" t="s">
        <v>292</v>
      </c>
      <c r="I12" s="4" t="s">
        <v>282</v>
      </c>
      <c r="J12" s="4"/>
      <c r="K12" s="4"/>
      <c r="L12" s="4" t="s">
        <v>310</v>
      </c>
      <c r="M12" s="4" t="s">
        <v>534</v>
      </c>
      <c r="N12" s="4" t="s">
        <v>534</v>
      </c>
      <c r="P12" s="4" t="str">
        <f t="shared" si="0"/>
        <v>61-65</v>
      </c>
      <c r="Q12" s="4" t="str">
        <f t="shared" si="1"/>
        <v>61-65MaleEmployee</v>
      </c>
      <c r="R12" s="4" t="str">
        <f t="shared" si="2"/>
        <v>15988.0</v>
      </c>
    </row>
    <row r="13" spans="1:18" x14ac:dyDescent="0.3">
      <c r="A13" s="83" t="s">
        <v>545</v>
      </c>
      <c r="B13" s="83" t="s">
        <v>533</v>
      </c>
      <c r="C13" s="83" t="s">
        <v>331</v>
      </c>
      <c r="D13" s="28" t="s">
        <v>332</v>
      </c>
      <c r="E13" s="84" t="s">
        <v>17</v>
      </c>
      <c r="F13" s="4" t="s">
        <v>18</v>
      </c>
      <c r="G13" s="4"/>
      <c r="H13" s="4" t="s">
        <v>293</v>
      </c>
      <c r="I13" s="4" t="s">
        <v>282</v>
      </c>
      <c r="J13" s="4"/>
      <c r="K13" s="4"/>
      <c r="L13" s="4" t="s">
        <v>310</v>
      </c>
      <c r="M13" s="4" t="s">
        <v>534</v>
      </c>
      <c r="N13" s="4" t="s">
        <v>534</v>
      </c>
      <c r="P13" s="4" t="str">
        <f t="shared" si="0"/>
        <v>66-99</v>
      </c>
      <c r="Q13" s="4" t="str">
        <f t="shared" si="1"/>
        <v>66-99MaleEmployee</v>
      </c>
      <c r="R13" s="4" t="str">
        <f t="shared" si="2"/>
        <v>23689.0</v>
      </c>
    </row>
    <row r="14" spans="1:18" x14ac:dyDescent="0.3">
      <c r="A14" s="83" t="s">
        <v>546</v>
      </c>
      <c r="B14" s="83" t="s">
        <v>533</v>
      </c>
      <c r="C14" s="83" t="s">
        <v>308</v>
      </c>
      <c r="D14" s="28" t="s">
        <v>309</v>
      </c>
      <c r="E14" s="84" t="s">
        <v>294</v>
      </c>
      <c r="F14" s="4" t="s">
        <v>18</v>
      </c>
      <c r="G14" s="4"/>
      <c r="H14" s="4" t="s">
        <v>281</v>
      </c>
      <c r="I14" s="4" t="s">
        <v>282</v>
      </c>
      <c r="J14" s="4"/>
      <c r="K14" s="4"/>
      <c r="L14" s="4" t="s">
        <v>310</v>
      </c>
      <c r="M14" s="4" t="s">
        <v>534</v>
      </c>
      <c r="N14" s="4" t="s">
        <v>534</v>
      </c>
      <c r="P14" s="4" t="str">
        <f t="shared" si="0"/>
        <v>0-5</v>
      </c>
      <c r="Q14" s="4" t="str">
        <f t="shared" si="1"/>
        <v>0-5Single FemaleEmployee</v>
      </c>
      <c r="R14" s="4" t="str">
        <f t="shared" si="2"/>
        <v>5667.0</v>
      </c>
    </row>
    <row r="15" spans="1:18" x14ac:dyDescent="0.3">
      <c r="A15" s="83" t="s">
        <v>547</v>
      </c>
      <c r="B15" s="83" t="s">
        <v>533</v>
      </c>
      <c r="C15" s="83" t="s">
        <v>311</v>
      </c>
      <c r="D15" s="28" t="s">
        <v>312</v>
      </c>
      <c r="E15" s="84" t="s">
        <v>294</v>
      </c>
      <c r="F15" s="4" t="s">
        <v>18</v>
      </c>
      <c r="G15" s="4"/>
      <c r="H15" s="4" t="s">
        <v>283</v>
      </c>
      <c r="I15" s="4" t="s">
        <v>282</v>
      </c>
      <c r="J15" s="4"/>
      <c r="K15" s="4"/>
      <c r="L15" s="4" t="s">
        <v>310</v>
      </c>
      <c r="M15" s="4" t="s">
        <v>534</v>
      </c>
      <c r="N15" s="4" t="s">
        <v>534</v>
      </c>
      <c r="P15" s="4" t="str">
        <f t="shared" si="0"/>
        <v>6-17</v>
      </c>
      <c r="Q15" s="4" t="str">
        <f t="shared" si="1"/>
        <v>6-17Single FemaleEmployee</v>
      </c>
      <c r="R15" s="4" t="str">
        <f t="shared" si="2"/>
        <v>5161.0</v>
      </c>
    </row>
    <row r="16" spans="1:18" x14ac:dyDescent="0.3">
      <c r="A16" s="83" t="s">
        <v>548</v>
      </c>
      <c r="B16" s="83" t="s">
        <v>533</v>
      </c>
      <c r="C16" s="83" t="s">
        <v>313</v>
      </c>
      <c r="D16" s="28" t="s">
        <v>314</v>
      </c>
      <c r="E16" s="84" t="s">
        <v>294</v>
      </c>
      <c r="F16" s="4" t="s">
        <v>18</v>
      </c>
      <c r="G16" s="4"/>
      <c r="H16" s="4" t="s">
        <v>295</v>
      </c>
      <c r="I16" s="4" t="s">
        <v>282</v>
      </c>
      <c r="J16" s="4"/>
      <c r="K16" s="4"/>
      <c r="L16" s="4" t="s">
        <v>310</v>
      </c>
      <c r="M16" s="4" t="s">
        <v>534</v>
      </c>
      <c r="N16" s="4" t="s">
        <v>534</v>
      </c>
      <c r="P16" s="4" t="str">
        <f t="shared" si="0"/>
        <v>18-25</v>
      </c>
      <c r="Q16" s="4" t="str">
        <f t="shared" si="1"/>
        <v>18-25Single FemaleEmployee</v>
      </c>
      <c r="R16" s="4" t="str">
        <f t="shared" si="2"/>
        <v>7037.0</v>
      </c>
    </row>
    <row r="17" spans="1:18" x14ac:dyDescent="0.3">
      <c r="A17" s="83" t="s">
        <v>549</v>
      </c>
      <c r="B17" s="83" t="s">
        <v>533</v>
      </c>
      <c r="C17" s="83" t="s">
        <v>315</v>
      </c>
      <c r="D17" s="28" t="s">
        <v>316</v>
      </c>
      <c r="E17" s="84" t="s">
        <v>294</v>
      </c>
      <c r="F17" s="4" t="s">
        <v>18</v>
      </c>
      <c r="G17" s="4"/>
      <c r="H17" s="4" t="s">
        <v>296</v>
      </c>
      <c r="I17" s="4" t="s">
        <v>282</v>
      </c>
      <c r="J17" s="4"/>
      <c r="K17" s="4"/>
      <c r="L17" s="4" t="s">
        <v>310</v>
      </c>
      <c r="M17" s="4" t="s">
        <v>534</v>
      </c>
      <c r="N17" s="4" t="s">
        <v>534</v>
      </c>
      <c r="P17" s="4" t="str">
        <f t="shared" si="0"/>
        <v>26-30</v>
      </c>
      <c r="Q17" s="4" t="str">
        <f t="shared" si="1"/>
        <v>26-30Single FemaleEmployee</v>
      </c>
      <c r="R17" s="4" t="str">
        <f t="shared" si="2"/>
        <v>8166.0</v>
      </c>
    </row>
    <row r="18" spans="1:18" x14ac:dyDescent="0.3">
      <c r="A18" s="83" t="s">
        <v>550</v>
      </c>
      <c r="B18" s="83" t="s">
        <v>533</v>
      </c>
      <c r="C18" s="83" t="s">
        <v>317</v>
      </c>
      <c r="D18" s="28" t="s">
        <v>318</v>
      </c>
      <c r="E18" s="84" t="s">
        <v>294</v>
      </c>
      <c r="F18" s="4" t="s">
        <v>18</v>
      </c>
      <c r="G18" s="4"/>
      <c r="H18" s="4" t="s">
        <v>297</v>
      </c>
      <c r="I18" s="4" t="s">
        <v>282</v>
      </c>
      <c r="J18" s="4"/>
      <c r="K18" s="4"/>
      <c r="L18" s="4" t="s">
        <v>310</v>
      </c>
      <c r="M18" s="4" t="s">
        <v>534</v>
      </c>
      <c r="N18" s="4" t="s">
        <v>534</v>
      </c>
      <c r="P18" s="4" t="str">
        <f t="shared" si="0"/>
        <v>31-35</v>
      </c>
      <c r="Q18" s="4" t="str">
        <f t="shared" si="1"/>
        <v>31-35Single FemaleEmployee</v>
      </c>
      <c r="R18" s="4" t="str">
        <f t="shared" si="2"/>
        <v>7689.0</v>
      </c>
    </row>
    <row r="19" spans="1:18" x14ac:dyDescent="0.3">
      <c r="A19" s="83" t="s">
        <v>551</v>
      </c>
      <c r="B19" s="83" t="s">
        <v>533</v>
      </c>
      <c r="C19" s="83" t="s">
        <v>319</v>
      </c>
      <c r="D19" s="28" t="s">
        <v>320</v>
      </c>
      <c r="E19" s="84" t="s">
        <v>294</v>
      </c>
      <c r="F19" s="4" t="s">
        <v>18</v>
      </c>
      <c r="G19" s="4"/>
      <c r="H19" s="4" t="s">
        <v>298</v>
      </c>
      <c r="I19" s="4" t="s">
        <v>282</v>
      </c>
      <c r="J19" s="4"/>
      <c r="K19" s="4"/>
      <c r="L19" s="4" t="s">
        <v>310</v>
      </c>
      <c r="M19" s="4" t="s">
        <v>534</v>
      </c>
      <c r="N19" s="4" t="s">
        <v>534</v>
      </c>
      <c r="P19" s="4" t="str">
        <f t="shared" si="0"/>
        <v>36-40</v>
      </c>
      <c r="Q19" s="4" t="str">
        <f t="shared" si="1"/>
        <v>36-40Single FemaleEmployee</v>
      </c>
      <c r="R19" s="4" t="str">
        <f t="shared" si="2"/>
        <v>6180.0</v>
      </c>
    </row>
    <row r="20" spans="1:18" x14ac:dyDescent="0.3">
      <c r="A20" s="83" t="s">
        <v>552</v>
      </c>
      <c r="B20" s="83" t="s">
        <v>533</v>
      </c>
      <c r="C20" s="83" t="s">
        <v>321</v>
      </c>
      <c r="D20" s="28" t="s">
        <v>322</v>
      </c>
      <c r="E20" s="84" t="s">
        <v>294</v>
      </c>
      <c r="F20" s="4" t="s">
        <v>18</v>
      </c>
      <c r="G20" s="4"/>
      <c r="H20" s="4" t="s">
        <v>299</v>
      </c>
      <c r="I20" s="4" t="s">
        <v>282</v>
      </c>
      <c r="J20" s="4"/>
      <c r="K20" s="4"/>
      <c r="L20" s="4" t="s">
        <v>310</v>
      </c>
      <c r="M20" s="4" t="s">
        <v>534</v>
      </c>
      <c r="N20" s="4" t="s">
        <v>534</v>
      </c>
      <c r="P20" s="4" t="str">
        <f t="shared" si="0"/>
        <v>41-45</v>
      </c>
      <c r="Q20" s="4" t="str">
        <f t="shared" si="1"/>
        <v>41-45Single FemaleEmployee</v>
      </c>
      <c r="R20" s="4" t="str">
        <f t="shared" si="2"/>
        <v>6105.0</v>
      </c>
    </row>
    <row r="21" spans="1:18" x14ac:dyDescent="0.3">
      <c r="A21" s="83" t="s">
        <v>553</v>
      </c>
      <c r="B21" s="83" t="s">
        <v>533</v>
      </c>
      <c r="C21" s="83" t="s">
        <v>323</v>
      </c>
      <c r="D21" s="28" t="s">
        <v>324</v>
      </c>
      <c r="E21" s="84" t="s">
        <v>294</v>
      </c>
      <c r="F21" s="4" t="s">
        <v>18</v>
      </c>
      <c r="G21" s="4"/>
      <c r="H21" s="4" t="s">
        <v>300</v>
      </c>
      <c r="I21" s="4" t="s">
        <v>282</v>
      </c>
      <c r="J21" s="4"/>
      <c r="K21" s="4"/>
      <c r="L21" s="4" t="s">
        <v>310</v>
      </c>
      <c r="M21" s="4" t="s">
        <v>534</v>
      </c>
      <c r="N21" s="4" t="s">
        <v>534</v>
      </c>
      <c r="P21" s="4" t="str">
        <f t="shared" si="0"/>
        <v>46-50</v>
      </c>
      <c r="Q21" s="4" t="str">
        <f t="shared" si="1"/>
        <v>46-50Single FemaleEmployee</v>
      </c>
      <c r="R21" s="4" t="str">
        <f t="shared" si="2"/>
        <v>9530.0</v>
      </c>
    </row>
    <row r="22" spans="1:18" x14ac:dyDescent="0.3">
      <c r="A22" s="83" t="s">
        <v>554</v>
      </c>
      <c r="B22" s="83" t="s">
        <v>533</v>
      </c>
      <c r="C22" s="83" t="s">
        <v>325</v>
      </c>
      <c r="D22" s="28" t="s">
        <v>326</v>
      </c>
      <c r="E22" s="84" t="s">
        <v>294</v>
      </c>
      <c r="F22" s="4" t="s">
        <v>18</v>
      </c>
      <c r="G22" s="4"/>
      <c r="H22" s="4" t="s">
        <v>301</v>
      </c>
      <c r="I22" s="4" t="s">
        <v>282</v>
      </c>
      <c r="J22" s="4"/>
      <c r="K22" s="4"/>
      <c r="L22" s="4" t="s">
        <v>310</v>
      </c>
      <c r="M22" s="4" t="s">
        <v>534</v>
      </c>
      <c r="N22" s="4" t="s">
        <v>534</v>
      </c>
      <c r="P22" s="4" t="str">
        <f t="shared" si="0"/>
        <v>51-55</v>
      </c>
      <c r="Q22" s="4" t="str">
        <f t="shared" si="1"/>
        <v>51-55Single FemaleEmployee</v>
      </c>
      <c r="R22" s="4" t="str">
        <f t="shared" si="2"/>
        <v>10361.0</v>
      </c>
    </row>
    <row r="23" spans="1:18" x14ac:dyDescent="0.3">
      <c r="A23" s="83" t="s">
        <v>555</v>
      </c>
      <c r="B23" s="83" t="s">
        <v>533</v>
      </c>
      <c r="C23" s="83" t="s">
        <v>327</v>
      </c>
      <c r="D23" s="28" t="s">
        <v>328</v>
      </c>
      <c r="E23" s="84" t="s">
        <v>294</v>
      </c>
      <c r="F23" s="4" t="s">
        <v>18</v>
      </c>
      <c r="G23" s="4"/>
      <c r="H23" s="4" t="s">
        <v>302</v>
      </c>
      <c r="I23" s="4" t="s">
        <v>282</v>
      </c>
      <c r="J23" s="4"/>
      <c r="K23" s="4"/>
      <c r="L23" s="4" t="s">
        <v>310</v>
      </c>
      <c r="M23" s="4" t="s">
        <v>534</v>
      </c>
      <c r="N23" s="4" t="s">
        <v>534</v>
      </c>
      <c r="P23" s="4" t="str">
        <f t="shared" si="0"/>
        <v>56-60</v>
      </c>
      <c r="Q23" s="4" t="str">
        <f t="shared" si="1"/>
        <v>56-60Single FemaleEmployee</v>
      </c>
      <c r="R23" s="4" t="str">
        <f t="shared" si="2"/>
        <v>12421.0</v>
      </c>
    </row>
    <row r="24" spans="1:18" x14ac:dyDescent="0.3">
      <c r="A24" s="83" t="s">
        <v>556</v>
      </c>
      <c r="B24" s="83" t="s">
        <v>533</v>
      </c>
      <c r="C24" s="83" t="s">
        <v>329</v>
      </c>
      <c r="D24" s="28" t="s">
        <v>330</v>
      </c>
      <c r="E24" s="84" t="s">
        <v>294</v>
      </c>
      <c r="F24" s="4" t="s">
        <v>18</v>
      </c>
      <c r="G24" s="4"/>
      <c r="H24" s="4" t="s">
        <v>303</v>
      </c>
      <c r="I24" s="4" t="s">
        <v>282</v>
      </c>
      <c r="J24" s="4"/>
      <c r="K24" s="4"/>
      <c r="L24" s="4" t="s">
        <v>310</v>
      </c>
      <c r="M24" s="4" t="s">
        <v>534</v>
      </c>
      <c r="N24" s="4" t="s">
        <v>534</v>
      </c>
      <c r="P24" s="4" t="str">
        <f t="shared" si="0"/>
        <v>61-65</v>
      </c>
      <c r="Q24" s="4" t="str">
        <f t="shared" si="1"/>
        <v>61-65Single FemaleEmployee</v>
      </c>
      <c r="R24" s="4" t="str">
        <f t="shared" si="2"/>
        <v>19754.0</v>
      </c>
    </row>
    <row r="25" spans="1:18" x14ac:dyDescent="0.3">
      <c r="A25" s="83" t="s">
        <v>557</v>
      </c>
      <c r="B25" s="83" t="s">
        <v>533</v>
      </c>
      <c r="C25" s="83" t="s">
        <v>331</v>
      </c>
      <c r="D25" s="28" t="s">
        <v>332</v>
      </c>
      <c r="E25" s="84" t="s">
        <v>294</v>
      </c>
      <c r="F25" s="4" t="s">
        <v>18</v>
      </c>
      <c r="G25" s="4"/>
      <c r="H25" s="4" t="s">
        <v>293</v>
      </c>
      <c r="I25" s="4" t="s">
        <v>282</v>
      </c>
      <c r="J25" s="4"/>
      <c r="K25" s="4"/>
      <c r="L25" s="4" t="s">
        <v>310</v>
      </c>
      <c r="M25" s="4" t="s">
        <v>534</v>
      </c>
      <c r="N25" s="4" t="s">
        <v>534</v>
      </c>
      <c r="P25" s="4" t="str">
        <f t="shared" si="0"/>
        <v>66-99</v>
      </c>
      <c r="Q25" s="4" t="str">
        <f t="shared" si="1"/>
        <v>66-99Single FemaleEmployee</v>
      </c>
      <c r="R25" s="4" t="str">
        <f t="shared" si="2"/>
        <v>23689.0</v>
      </c>
    </row>
    <row r="26" spans="1:18" x14ac:dyDescent="0.3">
      <c r="A26" s="83" t="s">
        <v>558</v>
      </c>
      <c r="B26" s="83" t="s">
        <v>533</v>
      </c>
      <c r="C26" s="83" t="s">
        <v>308</v>
      </c>
      <c r="D26" s="28" t="s">
        <v>309</v>
      </c>
      <c r="E26" s="84" t="s">
        <v>304</v>
      </c>
      <c r="F26" s="4" t="s">
        <v>18</v>
      </c>
      <c r="G26" s="4"/>
      <c r="H26" s="4" t="s">
        <v>281</v>
      </c>
      <c r="I26" s="4" t="s">
        <v>282</v>
      </c>
      <c r="J26" s="4"/>
      <c r="K26" s="4"/>
      <c r="L26" s="4" t="s">
        <v>310</v>
      </c>
      <c r="M26" s="4" t="s">
        <v>534</v>
      </c>
      <c r="N26" s="4" t="s">
        <v>534</v>
      </c>
      <c r="P26" s="4" t="str">
        <f t="shared" si="0"/>
        <v>0-5</v>
      </c>
      <c r="Q26" s="4" t="str">
        <f t="shared" si="1"/>
        <v>0-5Married FemaleEmployee</v>
      </c>
      <c r="R26" s="4" t="str">
        <f t="shared" si="2"/>
        <v>5667.0</v>
      </c>
    </row>
    <row r="27" spans="1:18" x14ac:dyDescent="0.3">
      <c r="A27" s="83" t="s">
        <v>559</v>
      </c>
      <c r="B27" s="83" t="s">
        <v>533</v>
      </c>
      <c r="C27" s="83" t="s">
        <v>311</v>
      </c>
      <c r="D27" s="28" t="s">
        <v>312</v>
      </c>
      <c r="E27" s="84" t="s">
        <v>304</v>
      </c>
      <c r="F27" s="4" t="s">
        <v>18</v>
      </c>
      <c r="G27" s="4"/>
      <c r="H27" s="4" t="s">
        <v>283</v>
      </c>
      <c r="I27" s="4" t="s">
        <v>282</v>
      </c>
      <c r="J27" s="4"/>
      <c r="K27" s="4"/>
      <c r="L27" s="4" t="s">
        <v>310</v>
      </c>
      <c r="M27" s="4" t="s">
        <v>534</v>
      </c>
      <c r="N27" s="4" t="s">
        <v>534</v>
      </c>
      <c r="P27" s="4" t="str">
        <f t="shared" si="0"/>
        <v>6-17</v>
      </c>
      <c r="Q27" s="4" t="str">
        <f t="shared" si="1"/>
        <v>6-17Married FemaleEmployee</v>
      </c>
      <c r="R27" s="4" t="str">
        <f t="shared" si="2"/>
        <v>5161.0</v>
      </c>
    </row>
    <row r="28" spans="1:18" x14ac:dyDescent="0.3">
      <c r="A28" s="83" t="s">
        <v>560</v>
      </c>
      <c r="B28" s="83" t="s">
        <v>533</v>
      </c>
      <c r="C28" s="83" t="s">
        <v>313</v>
      </c>
      <c r="D28" s="28" t="s">
        <v>314</v>
      </c>
      <c r="E28" s="84" t="s">
        <v>304</v>
      </c>
      <c r="F28" s="4" t="s">
        <v>18</v>
      </c>
      <c r="G28" s="4"/>
      <c r="H28" s="4" t="s">
        <v>295</v>
      </c>
      <c r="I28" s="4" t="s">
        <v>282</v>
      </c>
      <c r="J28" s="4" t="s">
        <v>305</v>
      </c>
      <c r="K28" s="4"/>
      <c r="L28" s="4" t="s">
        <v>310</v>
      </c>
      <c r="M28" s="4" t="s">
        <v>534</v>
      </c>
      <c r="N28" s="4" t="s">
        <v>534</v>
      </c>
      <c r="P28" s="4" t="str">
        <f t="shared" si="0"/>
        <v>18-25</v>
      </c>
      <c r="Q28" s="4" t="str">
        <f t="shared" si="1"/>
        <v>18-25Married FemaleEmployee</v>
      </c>
      <c r="R28" s="4" t="str">
        <f t="shared" si="2"/>
        <v>7037.0</v>
      </c>
    </row>
    <row r="29" spans="1:18" x14ac:dyDescent="0.3">
      <c r="A29" s="83" t="s">
        <v>561</v>
      </c>
      <c r="B29" s="83" t="s">
        <v>533</v>
      </c>
      <c r="C29" s="83" t="s">
        <v>315</v>
      </c>
      <c r="D29" s="28" t="s">
        <v>316</v>
      </c>
      <c r="E29" s="84" t="s">
        <v>304</v>
      </c>
      <c r="F29" s="4" t="s">
        <v>18</v>
      </c>
      <c r="G29" s="4"/>
      <c r="H29" s="4" t="s">
        <v>296</v>
      </c>
      <c r="I29" s="4" t="s">
        <v>282</v>
      </c>
      <c r="J29" s="4" t="s">
        <v>305</v>
      </c>
      <c r="K29" s="4"/>
      <c r="L29" s="4" t="s">
        <v>310</v>
      </c>
      <c r="M29" s="4" t="s">
        <v>534</v>
      </c>
      <c r="N29" s="4" t="s">
        <v>534</v>
      </c>
      <c r="P29" s="4" t="str">
        <f t="shared" si="0"/>
        <v>26-30</v>
      </c>
      <c r="Q29" s="4" t="str">
        <f t="shared" si="1"/>
        <v>26-30Married FemaleEmployee</v>
      </c>
      <c r="R29" s="4" t="str">
        <f t="shared" si="2"/>
        <v>8166.0</v>
      </c>
    </row>
    <row r="30" spans="1:18" x14ac:dyDescent="0.3">
      <c r="A30" s="83" t="s">
        <v>562</v>
      </c>
      <c r="B30" s="83" t="s">
        <v>533</v>
      </c>
      <c r="C30" s="83" t="s">
        <v>317</v>
      </c>
      <c r="D30" s="28" t="s">
        <v>318</v>
      </c>
      <c r="E30" s="84" t="s">
        <v>304</v>
      </c>
      <c r="F30" s="4" t="s">
        <v>18</v>
      </c>
      <c r="G30" s="4"/>
      <c r="H30" s="4" t="s">
        <v>297</v>
      </c>
      <c r="I30" s="4" t="s">
        <v>282</v>
      </c>
      <c r="J30" s="4" t="s">
        <v>305</v>
      </c>
      <c r="K30" s="4"/>
      <c r="L30" s="4" t="s">
        <v>310</v>
      </c>
      <c r="M30" s="4" t="s">
        <v>534</v>
      </c>
      <c r="N30" s="4" t="s">
        <v>534</v>
      </c>
      <c r="P30" s="4" t="str">
        <f t="shared" si="0"/>
        <v>31-35</v>
      </c>
      <c r="Q30" s="4" t="str">
        <f t="shared" si="1"/>
        <v>31-35Married FemaleEmployee</v>
      </c>
      <c r="R30" s="4" t="str">
        <f t="shared" si="2"/>
        <v>7689.0</v>
      </c>
    </row>
    <row r="31" spans="1:18" x14ac:dyDescent="0.3">
      <c r="A31" s="83" t="s">
        <v>563</v>
      </c>
      <c r="B31" s="83" t="s">
        <v>533</v>
      </c>
      <c r="C31" s="83" t="s">
        <v>319</v>
      </c>
      <c r="D31" s="28" t="s">
        <v>320</v>
      </c>
      <c r="E31" s="84" t="s">
        <v>304</v>
      </c>
      <c r="F31" s="4" t="s">
        <v>18</v>
      </c>
      <c r="G31" s="4"/>
      <c r="H31" s="4" t="s">
        <v>298</v>
      </c>
      <c r="I31" s="4" t="s">
        <v>282</v>
      </c>
      <c r="J31" s="4" t="s">
        <v>305</v>
      </c>
      <c r="K31" s="4"/>
      <c r="L31" s="4" t="s">
        <v>310</v>
      </c>
      <c r="M31" s="4" t="s">
        <v>534</v>
      </c>
      <c r="N31" s="4" t="s">
        <v>534</v>
      </c>
      <c r="P31" s="4" t="str">
        <f t="shared" si="0"/>
        <v>36-40</v>
      </c>
      <c r="Q31" s="4" t="str">
        <f t="shared" si="1"/>
        <v>36-40Married FemaleEmployee</v>
      </c>
      <c r="R31" s="4" t="str">
        <f t="shared" si="2"/>
        <v>6180.0</v>
      </c>
    </row>
    <row r="32" spans="1:18" x14ac:dyDescent="0.3">
      <c r="A32" s="83" t="s">
        <v>564</v>
      </c>
      <c r="B32" s="83" t="s">
        <v>533</v>
      </c>
      <c r="C32" s="83" t="s">
        <v>321</v>
      </c>
      <c r="D32" s="28" t="s">
        <v>322</v>
      </c>
      <c r="E32" s="84" t="s">
        <v>304</v>
      </c>
      <c r="F32" s="4" t="s">
        <v>18</v>
      </c>
      <c r="G32" s="4"/>
      <c r="H32" s="4" t="s">
        <v>299</v>
      </c>
      <c r="I32" s="4" t="s">
        <v>282</v>
      </c>
      <c r="J32" s="4" t="s">
        <v>305</v>
      </c>
      <c r="K32" s="4"/>
      <c r="L32" s="4" t="s">
        <v>310</v>
      </c>
      <c r="M32" s="4" t="s">
        <v>534</v>
      </c>
      <c r="N32" s="4" t="s">
        <v>534</v>
      </c>
      <c r="P32" s="4" t="str">
        <f t="shared" si="0"/>
        <v>41-45</v>
      </c>
      <c r="Q32" s="4" t="str">
        <f t="shared" si="1"/>
        <v>41-45Married FemaleEmployee</v>
      </c>
      <c r="R32" s="4" t="str">
        <f t="shared" si="2"/>
        <v>6105.0</v>
      </c>
    </row>
    <row r="33" spans="1:18" x14ac:dyDescent="0.3">
      <c r="A33" s="83" t="s">
        <v>565</v>
      </c>
      <c r="B33" s="83" t="s">
        <v>533</v>
      </c>
      <c r="C33" s="83" t="s">
        <v>323</v>
      </c>
      <c r="D33" s="28" t="s">
        <v>324</v>
      </c>
      <c r="E33" s="84" t="s">
        <v>304</v>
      </c>
      <c r="F33" s="4" t="s">
        <v>18</v>
      </c>
      <c r="G33" s="4"/>
      <c r="H33" s="4" t="s">
        <v>300</v>
      </c>
      <c r="I33" s="4" t="s">
        <v>282</v>
      </c>
      <c r="J33" s="4"/>
      <c r="K33" s="4"/>
      <c r="L33" s="4" t="s">
        <v>310</v>
      </c>
      <c r="M33" s="4" t="s">
        <v>534</v>
      </c>
      <c r="N33" s="4" t="s">
        <v>534</v>
      </c>
      <c r="P33" s="4" t="str">
        <f t="shared" si="0"/>
        <v>46-50</v>
      </c>
      <c r="Q33" s="4" t="str">
        <f t="shared" si="1"/>
        <v>46-50Married FemaleEmployee</v>
      </c>
      <c r="R33" s="4" t="str">
        <f t="shared" si="2"/>
        <v>9530.0</v>
      </c>
    </row>
    <row r="34" spans="1:18" x14ac:dyDescent="0.3">
      <c r="A34" s="83" t="s">
        <v>566</v>
      </c>
      <c r="B34" s="83" t="s">
        <v>533</v>
      </c>
      <c r="C34" s="83" t="s">
        <v>325</v>
      </c>
      <c r="D34" s="28" t="s">
        <v>326</v>
      </c>
      <c r="E34" s="84" t="s">
        <v>304</v>
      </c>
      <c r="F34" s="4" t="s">
        <v>18</v>
      </c>
      <c r="G34" s="4"/>
      <c r="H34" s="4" t="s">
        <v>301</v>
      </c>
      <c r="I34" s="4" t="s">
        <v>282</v>
      </c>
      <c r="J34" s="4"/>
      <c r="K34" s="4"/>
      <c r="L34" s="4" t="s">
        <v>310</v>
      </c>
      <c r="M34" s="4" t="s">
        <v>534</v>
      </c>
      <c r="N34" s="4" t="s">
        <v>534</v>
      </c>
      <c r="P34" s="4" t="str">
        <f t="shared" si="0"/>
        <v>51-55</v>
      </c>
      <c r="Q34" s="4" t="str">
        <f t="shared" si="1"/>
        <v>51-55Married FemaleEmployee</v>
      </c>
      <c r="R34" s="4" t="str">
        <f t="shared" si="2"/>
        <v>10361.0</v>
      </c>
    </row>
    <row r="35" spans="1:18" x14ac:dyDescent="0.3">
      <c r="A35" s="83" t="s">
        <v>567</v>
      </c>
      <c r="B35" s="83" t="s">
        <v>533</v>
      </c>
      <c r="C35" s="83" t="s">
        <v>327</v>
      </c>
      <c r="D35" s="28" t="s">
        <v>328</v>
      </c>
      <c r="E35" s="84" t="s">
        <v>304</v>
      </c>
      <c r="F35" s="4" t="s">
        <v>18</v>
      </c>
      <c r="G35" s="4"/>
      <c r="H35" s="4" t="s">
        <v>302</v>
      </c>
      <c r="I35" s="4" t="s">
        <v>282</v>
      </c>
      <c r="J35" s="4"/>
      <c r="K35" s="4"/>
      <c r="L35" s="4" t="s">
        <v>310</v>
      </c>
      <c r="M35" s="4" t="s">
        <v>534</v>
      </c>
      <c r="N35" s="4" t="s">
        <v>534</v>
      </c>
      <c r="P35" s="4" t="str">
        <f t="shared" si="0"/>
        <v>56-60</v>
      </c>
      <c r="Q35" s="4" t="str">
        <f t="shared" si="1"/>
        <v>56-60Married FemaleEmployee</v>
      </c>
      <c r="R35" s="4" t="str">
        <f t="shared" si="2"/>
        <v>12421.0</v>
      </c>
    </row>
    <row r="36" spans="1:18" x14ac:dyDescent="0.3">
      <c r="A36" s="83" t="s">
        <v>568</v>
      </c>
      <c r="B36" s="83" t="s">
        <v>533</v>
      </c>
      <c r="C36" s="83" t="s">
        <v>329</v>
      </c>
      <c r="D36" s="28" t="s">
        <v>330</v>
      </c>
      <c r="E36" s="84" t="s">
        <v>304</v>
      </c>
      <c r="F36" s="4" t="s">
        <v>18</v>
      </c>
      <c r="G36" s="4"/>
      <c r="H36" s="4" t="s">
        <v>303</v>
      </c>
      <c r="I36" s="4" t="s">
        <v>282</v>
      </c>
      <c r="J36" s="4"/>
      <c r="K36" s="4"/>
      <c r="L36" s="4" t="s">
        <v>310</v>
      </c>
      <c r="M36" s="4" t="s">
        <v>534</v>
      </c>
      <c r="N36" s="4" t="s">
        <v>534</v>
      </c>
      <c r="P36" s="4" t="str">
        <f t="shared" si="0"/>
        <v>61-65</v>
      </c>
      <c r="Q36" s="4" t="str">
        <f t="shared" si="1"/>
        <v>61-65Married FemaleEmployee</v>
      </c>
      <c r="R36" s="4" t="str">
        <f t="shared" si="2"/>
        <v>19754.0</v>
      </c>
    </row>
    <row r="37" spans="1:18" x14ac:dyDescent="0.3">
      <c r="A37" s="83" t="s">
        <v>569</v>
      </c>
      <c r="B37" s="83" t="s">
        <v>533</v>
      </c>
      <c r="C37" s="83" t="s">
        <v>331</v>
      </c>
      <c r="D37" s="28" t="s">
        <v>332</v>
      </c>
      <c r="E37" s="84" t="s">
        <v>304</v>
      </c>
      <c r="F37" s="4" t="s">
        <v>18</v>
      </c>
      <c r="G37" s="4"/>
      <c r="H37" s="4" t="s">
        <v>293</v>
      </c>
      <c r="I37" s="4" t="s">
        <v>282</v>
      </c>
      <c r="J37" s="4"/>
      <c r="K37" s="4"/>
      <c r="L37" s="4" t="s">
        <v>310</v>
      </c>
      <c r="M37" s="4" t="s">
        <v>534</v>
      </c>
      <c r="N37" s="4" t="s">
        <v>534</v>
      </c>
      <c r="P37" s="4" t="str">
        <f t="shared" si="0"/>
        <v>66-99</v>
      </c>
      <c r="Q37" s="4" t="str">
        <f t="shared" si="1"/>
        <v>66-99Married FemaleEmployee</v>
      </c>
      <c r="R37" s="4" t="str">
        <f t="shared" si="2"/>
        <v>23689.0</v>
      </c>
    </row>
    <row r="38" spans="1:18" x14ac:dyDescent="0.3">
      <c r="A38" s="83" t="s">
        <v>570</v>
      </c>
      <c r="B38" s="83" t="s">
        <v>533</v>
      </c>
      <c r="C38" s="83" t="s">
        <v>308</v>
      </c>
      <c r="D38" s="28" t="s">
        <v>309</v>
      </c>
      <c r="E38" s="84" t="s">
        <v>17</v>
      </c>
      <c r="F38" s="4" t="s">
        <v>306</v>
      </c>
      <c r="G38" s="4"/>
      <c r="H38" s="4" t="s">
        <v>281</v>
      </c>
      <c r="I38" s="4" t="s">
        <v>282</v>
      </c>
      <c r="J38" s="4"/>
      <c r="K38" s="4"/>
      <c r="L38" s="4" t="s">
        <v>310</v>
      </c>
      <c r="M38" s="4" t="s">
        <v>534</v>
      </c>
      <c r="N38" s="4" t="s">
        <v>534</v>
      </c>
      <c r="P38" s="4" t="str">
        <f t="shared" si="0"/>
        <v>0-5</v>
      </c>
      <c r="Q38" s="4" t="str">
        <f t="shared" si="1"/>
        <v>0-5MaleDependents</v>
      </c>
      <c r="R38" s="4" t="str">
        <f t="shared" si="2"/>
        <v>5667.0</v>
      </c>
    </row>
    <row r="39" spans="1:18" x14ac:dyDescent="0.3">
      <c r="A39" s="83" t="s">
        <v>571</v>
      </c>
      <c r="B39" s="83" t="s">
        <v>533</v>
      </c>
      <c r="C39" s="83" t="s">
        <v>311</v>
      </c>
      <c r="D39" s="28" t="s">
        <v>312</v>
      </c>
      <c r="E39" s="84" t="s">
        <v>17</v>
      </c>
      <c r="F39" s="4" t="s">
        <v>306</v>
      </c>
      <c r="G39" s="4"/>
      <c r="H39" s="4" t="s">
        <v>283</v>
      </c>
      <c r="I39" s="4" t="s">
        <v>282</v>
      </c>
      <c r="J39" s="4"/>
      <c r="K39" s="4"/>
      <c r="L39" s="4" t="s">
        <v>310</v>
      </c>
      <c r="M39" s="4" t="s">
        <v>534</v>
      </c>
      <c r="N39" s="4" t="s">
        <v>534</v>
      </c>
      <c r="P39" s="4" t="str">
        <f t="shared" si="0"/>
        <v>6-17</v>
      </c>
      <c r="Q39" s="4" t="str">
        <f t="shared" si="1"/>
        <v>6-17MaleDependents</v>
      </c>
      <c r="R39" s="4" t="str">
        <f t="shared" si="2"/>
        <v>5161.0</v>
      </c>
    </row>
    <row r="40" spans="1:18" x14ac:dyDescent="0.3">
      <c r="A40" s="83" t="s">
        <v>572</v>
      </c>
      <c r="B40" s="83" t="s">
        <v>533</v>
      </c>
      <c r="C40" s="83" t="s">
        <v>313</v>
      </c>
      <c r="D40" s="28" t="s">
        <v>314</v>
      </c>
      <c r="E40" s="84" t="s">
        <v>17</v>
      </c>
      <c r="F40" s="4" t="s">
        <v>306</v>
      </c>
      <c r="G40" s="4"/>
      <c r="H40" s="4" t="s">
        <v>284</v>
      </c>
      <c r="I40" s="4" t="s">
        <v>282</v>
      </c>
      <c r="J40" s="4"/>
      <c r="K40" s="4"/>
      <c r="L40" s="4" t="s">
        <v>310</v>
      </c>
      <c r="M40" s="4" t="s">
        <v>534</v>
      </c>
      <c r="N40" s="4" t="s">
        <v>534</v>
      </c>
      <c r="P40" s="4" t="str">
        <f t="shared" si="0"/>
        <v>18-25</v>
      </c>
      <c r="Q40" s="4" t="str">
        <f t="shared" si="1"/>
        <v>18-25MaleDependents</v>
      </c>
      <c r="R40" s="4" t="str">
        <f t="shared" si="2"/>
        <v>4304.0</v>
      </c>
    </row>
    <row r="41" spans="1:18" x14ac:dyDescent="0.3">
      <c r="A41" s="83" t="s">
        <v>573</v>
      </c>
      <c r="B41" s="83" t="s">
        <v>533</v>
      </c>
      <c r="C41" s="83" t="s">
        <v>315</v>
      </c>
      <c r="D41" s="28" t="s">
        <v>316</v>
      </c>
      <c r="E41" s="84" t="s">
        <v>17</v>
      </c>
      <c r="F41" s="4" t="s">
        <v>306</v>
      </c>
      <c r="G41" s="4"/>
      <c r="H41" s="4" t="s">
        <v>285</v>
      </c>
      <c r="I41" s="4" t="s">
        <v>282</v>
      </c>
      <c r="J41" s="4"/>
      <c r="K41" s="4"/>
      <c r="L41" s="4" t="s">
        <v>310</v>
      </c>
      <c r="M41" s="4" t="s">
        <v>534</v>
      </c>
      <c r="N41" s="4" t="s">
        <v>534</v>
      </c>
      <c r="P41" s="4" t="str">
        <f t="shared" si="0"/>
        <v>26-30</v>
      </c>
      <c r="Q41" s="4" t="str">
        <f t="shared" si="1"/>
        <v>26-30MaleDependents</v>
      </c>
      <c r="R41" s="4" t="str">
        <f t="shared" si="2"/>
        <v>4659.0</v>
      </c>
    </row>
    <row r="42" spans="1:18" x14ac:dyDescent="0.3">
      <c r="A42" s="83" t="s">
        <v>574</v>
      </c>
      <c r="B42" s="83" t="s">
        <v>533</v>
      </c>
      <c r="C42" s="83" t="s">
        <v>317</v>
      </c>
      <c r="D42" s="28" t="s">
        <v>318</v>
      </c>
      <c r="E42" s="84" t="s">
        <v>17</v>
      </c>
      <c r="F42" s="4" t="s">
        <v>306</v>
      </c>
      <c r="G42" s="4"/>
      <c r="H42" s="4" t="s">
        <v>286</v>
      </c>
      <c r="I42" s="4" t="s">
        <v>282</v>
      </c>
      <c r="J42" s="4"/>
      <c r="K42" s="4"/>
      <c r="L42" s="4" t="s">
        <v>310</v>
      </c>
      <c r="M42" s="4" t="s">
        <v>534</v>
      </c>
      <c r="N42" s="4" t="s">
        <v>534</v>
      </c>
      <c r="P42" s="4" t="str">
        <f t="shared" si="0"/>
        <v>31-35</v>
      </c>
      <c r="Q42" s="4" t="str">
        <f t="shared" si="1"/>
        <v>31-35MaleDependents</v>
      </c>
      <c r="R42" s="4" t="str">
        <f t="shared" si="2"/>
        <v>5063.0</v>
      </c>
    </row>
    <row r="43" spans="1:18" x14ac:dyDescent="0.3">
      <c r="A43" s="83" t="s">
        <v>575</v>
      </c>
      <c r="B43" s="83" t="s">
        <v>533</v>
      </c>
      <c r="C43" s="83" t="s">
        <v>319</v>
      </c>
      <c r="D43" s="28" t="s">
        <v>320</v>
      </c>
      <c r="E43" s="84" t="s">
        <v>17</v>
      </c>
      <c r="F43" s="4" t="s">
        <v>306</v>
      </c>
      <c r="G43" s="4"/>
      <c r="H43" s="4" t="s">
        <v>287</v>
      </c>
      <c r="I43" s="4" t="s">
        <v>282</v>
      </c>
      <c r="J43" s="4"/>
      <c r="K43" s="4"/>
      <c r="L43" s="4" t="s">
        <v>310</v>
      </c>
      <c r="M43" s="4" t="s">
        <v>534</v>
      </c>
      <c r="N43" s="4" t="s">
        <v>534</v>
      </c>
      <c r="P43" s="4" t="str">
        <f t="shared" si="0"/>
        <v>36-40</v>
      </c>
      <c r="Q43" s="4" t="str">
        <f t="shared" si="1"/>
        <v>36-40MaleDependents</v>
      </c>
      <c r="R43" s="4" t="str">
        <f t="shared" si="2"/>
        <v>5634.0</v>
      </c>
    </row>
    <row r="44" spans="1:18" x14ac:dyDescent="0.3">
      <c r="A44" s="83" t="s">
        <v>576</v>
      </c>
      <c r="B44" s="83" t="s">
        <v>533</v>
      </c>
      <c r="C44" s="83" t="s">
        <v>321</v>
      </c>
      <c r="D44" s="28" t="s">
        <v>322</v>
      </c>
      <c r="E44" s="84" t="s">
        <v>17</v>
      </c>
      <c r="F44" s="4" t="s">
        <v>306</v>
      </c>
      <c r="G44" s="4"/>
      <c r="H44" s="4" t="s">
        <v>288</v>
      </c>
      <c r="I44" s="4" t="s">
        <v>282</v>
      </c>
      <c r="J44" s="4"/>
      <c r="K44" s="4"/>
      <c r="L44" s="4" t="s">
        <v>310</v>
      </c>
      <c r="M44" s="4" t="s">
        <v>534</v>
      </c>
      <c r="N44" s="4" t="s">
        <v>534</v>
      </c>
      <c r="P44" s="4" t="str">
        <f t="shared" si="0"/>
        <v>41-45</v>
      </c>
      <c r="Q44" s="4" t="str">
        <f t="shared" si="1"/>
        <v>41-45MaleDependents</v>
      </c>
      <c r="R44" s="4" t="str">
        <f t="shared" si="2"/>
        <v>6172.0</v>
      </c>
    </row>
    <row r="45" spans="1:18" x14ac:dyDescent="0.3">
      <c r="A45" s="83" t="s">
        <v>577</v>
      </c>
      <c r="B45" s="83" t="s">
        <v>533</v>
      </c>
      <c r="C45" s="83" t="s">
        <v>323</v>
      </c>
      <c r="D45" s="28" t="s">
        <v>324</v>
      </c>
      <c r="E45" s="84" t="s">
        <v>17</v>
      </c>
      <c r="F45" s="4" t="s">
        <v>306</v>
      </c>
      <c r="G45" s="4"/>
      <c r="H45" s="4" t="s">
        <v>289</v>
      </c>
      <c r="I45" s="4" t="s">
        <v>282</v>
      </c>
      <c r="J45" s="4"/>
      <c r="K45" s="4"/>
      <c r="L45" s="4" t="s">
        <v>310</v>
      </c>
      <c r="M45" s="4" t="s">
        <v>534</v>
      </c>
      <c r="N45" s="4" t="s">
        <v>534</v>
      </c>
      <c r="P45" s="4" t="str">
        <f t="shared" si="0"/>
        <v>46-50</v>
      </c>
      <c r="Q45" s="4" t="str">
        <f t="shared" si="1"/>
        <v>46-50MaleDependents</v>
      </c>
      <c r="R45" s="4" t="str">
        <f t="shared" si="2"/>
        <v>7344.0</v>
      </c>
    </row>
    <row r="46" spans="1:18" x14ac:dyDescent="0.3">
      <c r="A46" s="83" t="s">
        <v>578</v>
      </c>
      <c r="B46" s="83" t="s">
        <v>533</v>
      </c>
      <c r="C46" s="83" t="s">
        <v>325</v>
      </c>
      <c r="D46" s="28" t="s">
        <v>326</v>
      </c>
      <c r="E46" s="84" t="s">
        <v>17</v>
      </c>
      <c r="F46" s="4" t="s">
        <v>306</v>
      </c>
      <c r="G46" s="4"/>
      <c r="H46" s="4" t="s">
        <v>290</v>
      </c>
      <c r="I46" s="4" t="s">
        <v>282</v>
      </c>
      <c r="J46" s="4"/>
      <c r="K46" s="4"/>
      <c r="L46" s="4" t="s">
        <v>310</v>
      </c>
      <c r="M46" s="4" t="s">
        <v>534</v>
      </c>
      <c r="N46" s="4" t="s">
        <v>534</v>
      </c>
      <c r="P46" s="4" t="str">
        <f t="shared" si="0"/>
        <v>51-55</v>
      </c>
      <c r="Q46" s="4" t="str">
        <f t="shared" si="1"/>
        <v>51-55MaleDependents</v>
      </c>
      <c r="R46" s="4" t="str">
        <f t="shared" si="2"/>
        <v>8925.0</v>
      </c>
    </row>
    <row r="47" spans="1:18" x14ac:dyDescent="0.3">
      <c r="A47" s="83" t="s">
        <v>579</v>
      </c>
      <c r="B47" s="83" t="s">
        <v>533</v>
      </c>
      <c r="C47" s="83" t="s">
        <v>327</v>
      </c>
      <c r="D47" s="28" t="s">
        <v>328</v>
      </c>
      <c r="E47" s="84" t="s">
        <v>17</v>
      </c>
      <c r="F47" s="4" t="s">
        <v>306</v>
      </c>
      <c r="G47" s="4"/>
      <c r="H47" s="4" t="s">
        <v>291</v>
      </c>
      <c r="I47" s="4" t="s">
        <v>282</v>
      </c>
      <c r="J47" s="4"/>
      <c r="K47" s="4"/>
      <c r="L47" s="4" t="s">
        <v>310</v>
      </c>
      <c r="M47" s="4" t="s">
        <v>534</v>
      </c>
      <c r="N47" s="4" t="s">
        <v>534</v>
      </c>
      <c r="P47" s="4" t="str">
        <f t="shared" si="0"/>
        <v>56-60</v>
      </c>
      <c r="Q47" s="4" t="str">
        <f t="shared" si="1"/>
        <v>56-60MaleDependents</v>
      </c>
      <c r="R47" s="4" t="str">
        <f t="shared" si="2"/>
        <v>10575.0</v>
      </c>
    </row>
    <row r="48" spans="1:18" x14ac:dyDescent="0.3">
      <c r="A48" s="83" t="s">
        <v>580</v>
      </c>
      <c r="B48" s="83" t="s">
        <v>533</v>
      </c>
      <c r="C48" s="83" t="s">
        <v>329</v>
      </c>
      <c r="D48" s="28" t="s">
        <v>330</v>
      </c>
      <c r="E48" s="84" t="s">
        <v>17</v>
      </c>
      <c r="F48" s="4" t="s">
        <v>306</v>
      </c>
      <c r="G48" s="4"/>
      <c r="H48" s="4" t="s">
        <v>292</v>
      </c>
      <c r="I48" s="4" t="s">
        <v>282</v>
      </c>
      <c r="J48" s="4"/>
      <c r="K48" s="4"/>
      <c r="L48" s="4" t="s">
        <v>310</v>
      </c>
      <c r="M48" s="4" t="s">
        <v>534</v>
      </c>
      <c r="N48" s="4" t="s">
        <v>534</v>
      </c>
      <c r="P48" s="4" t="str">
        <f t="shared" si="0"/>
        <v>61-65</v>
      </c>
      <c r="Q48" s="4" t="str">
        <f t="shared" si="1"/>
        <v>61-65MaleDependents</v>
      </c>
      <c r="R48" s="4" t="str">
        <f t="shared" si="2"/>
        <v>15988.0</v>
      </c>
    </row>
    <row r="49" spans="1:18" x14ac:dyDescent="0.3">
      <c r="A49" s="83" t="s">
        <v>581</v>
      </c>
      <c r="B49" s="83" t="s">
        <v>533</v>
      </c>
      <c r="C49" s="83" t="s">
        <v>331</v>
      </c>
      <c r="D49" s="28" t="s">
        <v>332</v>
      </c>
      <c r="E49" s="84" t="s">
        <v>17</v>
      </c>
      <c r="F49" s="4" t="s">
        <v>306</v>
      </c>
      <c r="G49" s="4"/>
      <c r="H49" s="4" t="s">
        <v>293</v>
      </c>
      <c r="I49" s="4" t="s">
        <v>282</v>
      </c>
      <c r="J49" s="4"/>
      <c r="K49" s="4"/>
      <c r="L49" s="4" t="s">
        <v>310</v>
      </c>
      <c r="M49" s="4" t="s">
        <v>534</v>
      </c>
      <c r="N49" s="4" t="s">
        <v>534</v>
      </c>
      <c r="P49" s="4" t="str">
        <f t="shared" si="0"/>
        <v>66-99</v>
      </c>
      <c r="Q49" s="4" t="str">
        <f t="shared" si="1"/>
        <v>66-99MaleDependents</v>
      </c>
      <c r="R49" s="4" t="str">
        <f t="shared" si="2"/>
        <v>23689.0</v>
      </c>
    </row>
    <row r="50" spans="1:18" x14ac:dyDescent="0.3">
      <c r="A50" s="83" t="s">
        <v>582</v>
      </c>
      <c r="B50" s="83" t="s">
        <v>533</v>
      </c>
      <c r="C50" s="83" t="s">
        <v>308</v>
      </c>
      <c r="D50" s="28" t="s">
        <v>309</v>
      </c>
      <c r="E50" s="84" t="s">
        <v>294</v>
      </c>
      <c r="F50" s="4" t="s">
        <v>306</v>
      </c>
      <c r="G50" s="4"/>
      <c r="H50" s="4" t="s">
        <v>281</v>
      </c>
      <c r="I50" s="4" t="s">
        <v>282</v>
      </c>
      <c r="J50" s="4"/>
      <c r="K50" s="4"/>
      <c r="L50" s="4" t="s">
        <v>310</v>
      </c>
      <c r="M50" s="4" t="s">
        <v>534</v>
      </c>
      <c r="N50" s="4" t="s">
        <v>534</v>
      </c>
      <c r="P50" s="4" t="str">
        <f t="shared" si="0"/>
        <v>0-5</v>
      </c>
      <c r="Q50" s="4" t="str">
        <f t="shared" si="1"/>
        <v>0-5Single FemaleDependents</v>
      </c>
      <c r="R50" s="4" t="str">
        <f t="shared" si="2"/>
        <v>5667.0</v>
      </c>
    </row>
    <row r="51" spans="1:18" x14ac:dyDescent="0.3">
      <c r="A51" s="83" t="s">
        <v>583</v>
      </c>
      <c r="B51" s="83" t="s">
        <v>533</v>
      </c>
      <c r="C51" s="83" t="s">
        <v>311</v>
      </c>
      <c r="D51" s="28" t="s">
        <v>312</v>
      </c>
      <c r="E51" s="84" t="s">
        <v>294</v>
      </c>
      <c r="F51" s="4" t="s">
        <v>306</v>
      </c>
      <c r="G51" s="4"/>
      <c r="H51" s="4" t="s">
        <v>283</v>
      </c>
      <c r="I51" s="4" t="s">
        <v>282</v>
      </c>
      <c r="J51" s="4"/>
      <c r="K51" s="4"/>
      <c r="L51" s="4" t="s">
        <v>310</v>
      </c>
      <c r="M51" s="4" t="s">
        <v>534</v>
      </c>
      <c r="N51" s="4" t="s">
        <v>534</v>
      </c>
      <c r="P51" s="4" t="str">
        <f t="shared" si="0"/>
        <v>6-17</v>
      </c>
      <c r="Q51" s="4" t="str">
        <f t="shared" si="1"/>
        <v>6-17Single FemaleDependents</v>
      </c>
      <c r="R51" s="4" t="str">
        <f t="shared" si="2"/>
        <v>5161.0</v>
      </c>
    </row>
    <row r="52" spans="1:18" x14ac:dyDescent="0.3">
      <c r="A52" s="83" t="s">
        <v>584</v>
      </c>
      <c r="B52" s="83" t="s">
        <v>533</v>
      </c>
      <c r="C52" s="83" t="s">
        <v>313</v>
      </c>
      <c r="D52" s="28" t="s">
        <v>314</v>
      </c>
      <c r="E52" s="84" t="s">
        <v>294</v>
      </c>
      <c r="F52" s="4" t="s">
        <v>306</v>
      </c>
      <c r="G52" s="4"/>
      <c r="H52" s="4" t="s">
        <v>295</v>
      </c>
      <c r="I52" s="4" t="s">
        <v>282</v>
      </c>
      <c r="J52" s="4"/>
      <c r="K52" s="4"/>
      <c r="L52" s="4" t="s">
        <v>310</v>
      </c>
      <c r="M52" s="4" t="s">
        <v>534</v>
      </c>
      <c r="N52" s="4" t="s">
        <v>534</v>
      </c>
      <c r="P52" s="4" t="str">
        <f t="shared" si="0"/>
        <v>18-25</v>
      </c>
      <c r="Q52" s="4" t="str">
        <f t="shared" si="1"/>
        <v>18-25Single FemaleDependents</v>
      </c>
      <c r="R52" s="4" t="str">
        <f t="shared" si="2"/>
        <v>7037.0</v>
      </c>
    </row>
    <row r="53" spans="1:18" x14ac:dyDescent="0.3">
      <c r="A53" s="83" t="s">
        <v>585</v>
      </c>
      <c r="B53" s="83" t="s">
        <v>533</v>
      </c>
      <c r="C53" s="83" t="s">
        <v>315</v>
      </c>
      <c r="D53" s="28" t="s">
        <v>316</v>
      </c>
      <c r="E53" s="84" t="s">
        <v>294</v>
      </c>
      <c r="F53" s="4" t="s">
        <v>306</v>
      </c>
      <c r="G53" s="4"/>
      <c r="H53" s="4" t="s">
        <v>296</v>
      </c>
      <c r="I53" s="4" t="s">
        <v>282</v>
      </c>
      <c r="J53" s="4"/>
      <c r="K53" s="4"/>
      <c r="L53" s="4" t="s">
        <v>310</v>
      </c>
      <c r="M53" s="4" t="s">
        <v>534</v>
      </c>
      <c r="N53" s="4" t="s">
        <v>534</v>
      </c>
      <c r="P53" s="4" t="str">
        <f t="shared" si="0"/>
        <v>26-30</v>
      </c>
      <c r="Q53" s="4" t="str">
        <f t="shared" si="1"/>
        <v>26-30Single FemaleDependents</v>
      </c>
      <c r="R53" s="4" t="str">
        <f t="shared" si="2"/>
        <v>8166.0</v>
      </c>
    </row>
    <row r="54" spans="1:18" x14ac:dyDescent="0.3">
      <c r="A54" s="83" t="s">
        <v>586</v>
      </c>
      <c r="B54" s="83" t="s">
        <v>533</v>
      </c>
      <c r="C54" s="83" t="s">
        <v>317</v>
      </c>
      <c r="D54" s="28" t="s">
        <v>318</v>
      </c>
      <c r="E54" s="84" t="s">
        <v>294</v>
      </c>
      <c r="F54" s="4" t="s">
        <v>306</v>
      </c>
      <c r="G54" s="4"/>
      <c r="H54" s="4" t="s">
        <v>297</v>
      </c>
      <c r="I54" s="4" t="s">
        <v>282</v>
      </c>
      <c r="J54" s="4"/>
      <c r="K54" s="4"/>
      <c r="L54" s="4" t="s">
        <v>310</v>
      </c>
      <c r="M54" s="4" t="s">
        <v>534</v>
      </c>
      <c r="N54" s="4" t="s">
        <v>534</v>
      </c>
      <c r="P54" s="4" t="str">
        <f t="shared" si="0"/>
        <v>31-35</v>
      </c>
      <c r="Q54" s="4" t="str">
        <f t="shared" si="1"/>
        <v>31-35Single FemaleDependents</v>
      </c>
      <c r="R54" s="4" t="str">
        <f t="shared" si="2"/>
        <v>7689.0</v>
      </c>
    </row>
    <row r="55" spans="1:18" x14ac:dyDescent="0.3">
      <c r="A55" s="83" t="s">
        <v>587</v>
      </c>
      <c r="B55" s="83" t="s">
        <v>533</v>
      </c>
      <c r="C55" s="83" t="s">
        <v>319</v>
      </c>
      <c r="D55" s="28" t="s">
        <v>320</v>
      </c>
      <c r="E55" s="84" t="s">
        <v>294</v>
      </c>
      <c r="F55" s="4" t="s">
        <v>306</v>
      </c>
      <c r="G55" s="4"/>
      <c r="H55" s="4" t="s">
        <v>298</v>
      </c>
      <c r="I55" s="4" t="s">
        <v>282</v>
      </c>
      <c r="J55" s="4"/>
      <c r="K55" s="4"/>
      <c r="L55" s="4" t="s">
        <v>310</v>
      </c>
      <c r="M55" s="4" t="s">
        <v>534</v>
      </c>
      <c r="N55" s="4" t="s">
        <v>534</v>
      </c>
      <c r="P55" s="4" t="str">
        <f t="shared" si="0"/>
        <v>36-40</v>
      </c>
      <c r="Q55" s="4" t="str">
        <f t="shared" si="1"/>
        <v>36-40Single FemaleDependents</v>
      </c>
      <c r="R55" s="4" t="str">
        <f t="shared" si="2"/>
        <v>6180.0</v>
      </c>
    </row>
    <row r="56" spans="1:18" x14ac:dyDescent="0.3">
      <c r="A56" s="83" t="s">
        <v>588</v>
      </c>
      <c r="B56" s="83" t="s">
        <v>533</v>
      </c>
      <c r="C56" s="83" t="s">
        <v>321</v>
      </c>
      <c r="D56" s="28" t="s">
        <v>322</v>
      </c>
      <c r="E56" s="84" t="s">
        <v>294</v>
      </c>
      <c r="F56" s="4" t="s">
        <v>306</v>
      </c>
      <c r="G56" s="4"/>
      <c r="H56" s="4" t="s">
        <v>299</v>
      </c>
      <c r="I56" s="4" t="s">
        <v>282</v>
      </c>
      <c r="J56" s="4"/>
      <c r="K56" s="4"/>
      <c r="L56" s="4" t="s">
        <v>310</v>
      </c>
      <c r="M56" s="4" t="s">
        <v>534</v>
      </c>
      <c r="N56" s="4" t="s">
        <v>534</v>
      </c>
      <c r="P56" s="4" t="str">
        <f t="shared" si="0"/>
        <v>41-45</v>
      </c>
      <c r="Q56" s="4" t="str">
        <f t="shared" si="1"/>
        <v>41-45Single FemaleDependents</v>
      </c>
      <c r="R56" s="4" t="str">
        <f t="shared" si="2"/>
        <v>6105.0</v>
      </c>
    </row>
    <row r="57" spans="1:18" x14ac:dyDescent="0.3">
      <c r="A57" s="83" t="s">
        <v>589</v>
      </c>
      <c r="B57" s="83" t="s">
        <v>533</v>
      </c>
      <c r="C57" s="83" t="s">
        <v>323</v>
      </c>
      <c r="D57" s="28" t="s">
        <v>324</v>
      </c>
      <c r="E57" s="84" t="s">
        <v>294</v>
      </c>
      <c r="F57" s="4" t="s">
        <v>306</v>
      </c>
      <c r="G57" s="4"/>
      <c r="H57" s="4" t="s">
        <v>300</v>
      </c>
      <c r="I57" s="4" t="s">
        <v>282</v>
      </c>
      <c r="J57" s="4"/>
      <c r="K57" s="4"/>
      <c r="L57" s="4" t="s">
        <v>310</v>
      </c>
      <c r="M57" s="4" t="s">
        <v>534</v>
      </c>
      <c r="N57" s="4" t="s">
        <v>534</v>
      </c>
      <c r="P57" s="4" t="str">
        <f t="shared" si="0"/>
        <v>46-50</v>
      </c>
      <c r="Q57" s="4" t="str">
        <f t="shared" si="1"/>
        <v>46-50Single FemaleDependents</v>
      </c>
      <c r="R57" s="4" t="str">
        <f t="shared" si="2"/>
        <v>9530.0</v>
      </c>
    </row>
    <row r="58" spans="1:18" x14ac:dyDescent="0.3">
      <c r="A58" s="83" t="s">
        <v>590</v>
      </c>
      <c r="B58" s="83" t="s">
        <v>533</v>
      </c>
      <c r="C58" s="83" t="s">
        <v>325</v>
      </c>
      <c r="D58" s="28" t="s">
        <v>326</v>
      </c>
      <c r="E58" s="84" t="s">
        <v>294</v>
      </c>
      <c r="F58" s="4" t="s">
        <v>306</v>
      </c>
      <c r="G58" s="4"/>
      <c r="H58" s="4" t="s">
        <v>301</v>
      </c>
      <c r="I58" s="4" t="s">
        <v>282</v>
      </c>
      <c r="J58" s="4"/>
      <c r="K58" s="4"/>
      <c r="L58" s="4" t="s">
        <v>310</v>
      </c>
      <c r="M58" s="4" t="s">
        <v>534</v>
      </c>
      <c r="N58" s="4" t="s">
        <v>534</v>
      </c>
      <c r="P58" s="4" t="str">
        <f t="shared" si="0"/>
        <v>51-55</v>
      </c>
      <c r="Q58" s="4" t="str">
        <f t="shared" si="1"/>
        <v>51-55Single FemaleDependents</v>
      </c>
      <c r="R58" s="4" t="str">
        <f t="shared" si="2"/>
        <v>10361.0</v>
      </c>
    </row>
    <row r="59" spans="1:18" x14ac:dyDescent="0.3">
      <c r="A59" s="83" t="s">
        <v>591</v>
      </c>
      <c r="B59" s="83" t="s">
        <v>533</v>
      </c>
      <c r="C59" s="83" t="s">
        <v>327</v>
      </c>
      <c r="D59" s="28" t="s">
        <v>328</v>
      </c>
      <c r="E59" s="84" t="s">
        <v>294</v>
      </c>
      <c r="F59" s="4" t="s">
        <v>306</v>
      </c>
      <c r="G59" s="4"/>
      <c r="H59" s="4" t="s">
        <v>302</v>
      </c>
      <c r="I59" s="4" t="s">
        <v>282</v>
      </c>
      <c r="J59" s="4"/>
      <c r="K59" s="4"/>
      <c r="L59" s="4" t="s">
        <v>310</v>
      </c>
      <c r="M59" s="4" t="s">
        <v>534</v>
      </c>
      <c r="N59" s="4" t="s">
        <v>534</v>
      </c>
      <c r="P59" s="4" t="str">
        <f t="shared" si="0"/>
        <v>56-60</v>
      </c>
      <c r="Q59" s="4" t="str">
        <f t="shared" si="1"/>
        <v>56-60Single FemaleDependents</v>
      </c>
      <c r="R59" s="4" t="str">
        <f t="shared" si="2"/>
        <v>12421.0</v>
      </c>
    </row>
    <row r="60" spans="1:18" x14ac:dyDescent="0.3">
      <c r="A60" s="83" t="s">
        <v>592</v>
      </c>
      <c r="B60" s="83" t="s">
        <v>533</v>
      </c>
      <c r="C60" s="83" t="s">
        <v>329</v>
      </c>
      <c r="D60" s="28" t="s">
        <v>330</v>
      </c>
      <c r="E60" s="84" t="s">
        <v>294</v>
      </c>
      <c r="F60" s="4" t="s">
        <v>306</v>
      </c>
      <c r="G60" s="4"/>
      <c r="H60" s="4" t="s">
        <v>303</v>
      </c>
      <c r="I60" s="4" t="s">
        <v>282</v>
      </c>
      <c r="J60" s="4"/>
      <c r="K60" s="4"/>
      <c r="L60" s="4" t="s">
        <v>310</v>
      </c>
      <c r="M60" s="4" t="s">
        <v>534</v>
      </c>
      <c r="N60" s="4" t="s">
        <v>534</v>
      </c>
      <c r="P60" s="4" t="str">
        <f t="shared" si="0"/>
        <v>61-65</v>
      </c>
      <c r="Q60" s="4" t="str">
        <f t="shared" si="1"/>
        <v>61-65Single FemaleDependents</v>
      </c>
      <c r="R60" s="4" t="str">
        <f t="shared" si="2"/>
        <v>19754.0</v>
      </c>
    </row>
    <row r="61" spans="1:18" x14ac:dyDescent="0.3">
      <c r="A61" s="83" t="s">
        <v>593</v>
      </c>
      <c r="B61" s="83" t="s">
        <v>533</v>
      </c>
      <c r="C61" s="83" t="s">
        <v>331</v>
      </c>
      <c r="D61" s="28" t="s">
        <v>332</v>
      </c>
      <c r="E61" s="84" t="s">
        <v>294</v>
      </c>
      <c r="F61" s="4" t="s">
        <v>306</v>
      </c>
      <c r="G61" s="4"/>
      <c r="H61" s="4" t="s">
        <v>293</v>
      </c>
      <c r="I61" s="4" t="s">
        <v>282</v>
      </c>
      <c r="J61" s="4"/>
      <c r="K61" s="4"/>
      <c r="L61" s="4" t="s">
        <v>310</v>
      </c>
      <c r="M61" s="4" t="s">
        <v>534</v>
      </c>
      <c r="N61" s="4" t="s">
        <v>534</v>
      </c>
      <c r="P61" s="4" t="str">
        <f t="shared" si="0"/>
        <v>66-99</v>
      </c>
      <c r="Q61" s="4" t="str">
        <f t="shared" si="1"/>
        <v>66-99Single FemaleDependents</v>
      </c>
      <c r="R61" s="4" t="str">
        <f t="shared" si="2"/>
        <v>23689.0</v>
      </c>
    </row>
    <row r="62" spans="1:18" x14ac:dyDescent="0.3">
      <c r="A62" s="83" t="s">
        <v>594</v>
      </c>
      <c r="B62" s="83" t="s">
        <v>533</v>
      </c>
      <c r="C62" s="83" t="s">
        <v>308</v>
      </c>
      <c r="D62" s="28" t="s">
        <v>309</v>
      </c>
      <c r="E62" s="84" t="s">
        <v>304</v>
      </c>
      <c r="F62" s="4" t="s">
        <v>306</v>
      </c>
      <c r="G62" s="4"/>
      <c r="H62" s="4" t="s">
        <v>281</v>
      </c>
      <c r="I62" s="4" t="s">
        <v>282</v>
      </c>
      <c r="J62" s="4"/>
      <c r="K62" s="4"/>
      <c r="L62" s="4" t="s">
        <v>310</v>
      </c>
      <c r="M62" s="4" t="s">
        <v>534</v>
      </c>
      <c r="N62" s="4" t="s">
        <v>534</v>
      </c>
      <c r="P62" s="4" t="str">
        <f t="shared" si="0"/>
        <v>0-5</v>
      </c>
      <c r="Q62" s="4" t="str">
        <f t="shared" si="1"/>
        <v>0-5Married FemaleDependents</v>
      </c>
      <c r="R62" s="4" t="str">
        <f t="shared" si="2"/>
        <v>5667.0</v>
      </c>
    </row>
    <row r="63" spans="1:18" x14ac:dyDescent="0.3">
      <c r="A63" s="83" t="s">
        <v>595</v>
      </c>
      <c r="B63" s="83" t="s">
        <v>533</v>
      </c>
      <c r="C63" s="83" t="s">
        <v>311</v>
      </c>
      <c r="D63" s="28" t="s">
        <v>312</v>
      </c>
      <c r="E63" s="84" t="s">
        <v>304</v>
      </c>
      <c r="F63" s="4" t="s">
        <v>306</v>
      </c>
      <c r="G63" s="4"/>
      <c r="H63" s="4" t="s">
        <v>283</v>
      </c>
      <c r="I63" s="4" t="s">
        <v>282</v>
      </c>
      <c r="J63" s="4"/>
      <c r="K63" s="4"/>
      <c r="L63" s="4" t="s">
        <v>310</v>
      </c>
      <c r="M63" s="4" t="s">
        <v>534</v>
      </c>
      <c r="N63" s="4" t="s">
        <v>534</v>
      </c>
      <c r="P63" s="4" t="str">
        <f t="shared" si="0"/>
        <v>6-17</v>
      </c>
      <c r="Q63" s="4" t="str">
        <f t="shared" si="1"/>
        <v>6-17Married FemaleDependents</v>
      </c>
      <c r="R63" s="4" t="str">
        <f t="shared" si="2"/>
        <v>5161.0</v>
      </c>
    </row>
    <row r="64" spans="1:18" x14ac:dyDescent="0.3">
      <c r="A64" s="83" t="s">
        <v>596</v>
      </c>
      <c r="B64" s="83" t="s">
        <v>533</v>
      </c>
      <c r="C64" s="83" t="s">
        <v>313</v>
      </c>
      <c r="D64" s="28" t="s">
        <v>314</v>
      </c>
      <c r="E64" s="84" t="s">
        <v>304</v>
      </c>
      <c r="F64" s="4" t="s">
        <v>306</v>
      </c>
      <c r="G64" s="4"/>
      <c r="H64" s="4" t="s">
        <v>295</v>
      </c>
      <c r="I64" s="4" t="s">
        <v>282</v>
      </c>
      <c r="J64" s="4" t="s">
        <v>305</v>
      </c>
      <c r="K64" s="4"/>
      <c r="L64" s="4" t="s">
        <v>310</v>
      </c>
      <c r="M64" s="4" t="s">
        <v>534</v>
      </c>
      <c r="N64" s="4" t="s">
        <v>534</v>
      </c>
      <c r="P64" s="4" t="str">
        <f t="shared" si="0"/>
        <v>18-25</v>
      </c>
      <c r="Q64" s="4" t="str">
        <f t="shared" si="1"/>
        <v>18-25Married FemaleDependents</v>
      </c>
      <c r="R64" s="4" t="str">
        <f t="shared" si="2"/>
        <v>7037.0</v>
      </c>
    </row>
    <row r="65" spans="1:18" x14ac:dyDescent="0.3">
      <c r="A65" s="83" t="s">
        <v>597</v>
      </c>
      <c r="B65" s="83" t="s">
        <v>533</v>
      </c>
      <c r="C65" s="83" t="s">
        <v>315</v>
      </c>
      <c r="D65" s="28" t="s">
        <v>316</v>
      </c>
      <c r="E65" s="84" t="s">
        <v>304</v>
      </c>
      <c r="F65" s="4" t="s">
        <v>306</v>
      </c>
      <c r="G65" s="4"/>
      <c r="H65" s="4" t="s">
        <v>296</v>
      </c>
      <c r="I65" s="4" t="s">
        <v>282</v>
      </c>
      <c r="J65" s="4" t="s">
        <v>305</v>
      </c>
      <c r="K65" s="4"/>
      <c r="L65" s="4" t="s">
        <v>310</v>
      </c>
      <c r="M65" s="4" t="s">
        <v>534</v>
      </c>
      <c r="N65" s="4" t="s">
        <v>534</v>
      </c>
      <c r="P65" s="4" t="str">
        <f t="shared" si="0"/>
        <v>26-30</v>
      </c>
      <c r="Q65" s="4" t="str">
        <f t="shared" si="1"/>
        <v>26-30Married FemaleDependents</v>
      </c>
      <c r="R65" s="4" t="str">
        <f t="shared" si="2"/>
        <v>8166.0</v>
      </c>
    </row>
    <row r="66" spans="1:18" x14ac:dyDescent="0.3">
      <c r="A66" s="83" t="s">
        <v>598</v>
      </c>
      <c r="B66" s="83" t="s">
        <v>533</v>
      </c>
      <c r="C66" s="83" t="s">
        <v>317</v>
      </c>
      <c r="D66" s="28" t="s">
        <v>318</v>
      </c>
      <c r="E66" s="84" t="s">
        <v>304</v>
      </c>
      <c r="F66" s="4" t="s">
        <v>306</v>
      </c>
      <c r="G66" s="4"/>
      <c r="H66" s="4" t="s">
        <v>297</v>
      </c>
      <c r="I66" s="4" t="s">
        <v>282</v>
      </c>
      <c r="J66" s="4" t="s">
        <v>305</v>
      </c>
      <c r="K66" s="4"/>
      <c r="L66" s="4" t="s">
        <v>310</v>
      </c>
      <c r="M66" s="4" t="s">
        <v>534</v>
      </c>
      <c r="N66" s="4" t="s">
        <v>534</v>
      </c>
      <c r="P66" s="4" t="str">
        <f t="shared" ref="P66:P129" si="3">C66&amp;-D66</f>
        <v>31-35</v>
      </c>
      <c r="Q66" s="4" t="str">
        <f t="shared" ref="Q66:Q129" si="4">P66&amp;E66&amp;F66</f>
        <v>31-35Married FemaleDependents</v>
      </c>
      <c r="R66" s="4" t="str">
        <f t="shared" ref="R66:R129" si="5">H66</f>
        <v>7689.0</v>
      </c>
    </row>
    <row r="67" spans="1:18" x14ac:dyDescent="0.3">
      <c r="A67" s="83" t="s">
        <v>599</v>
      </c>
      <c r="B67" s="83" t="s">
        <v>533</v>
      </c>
      <c r="C67" s="83" t="s">
        <v>319</v>
      </c>
      <c r="D67" s="28" t="s">
        <v>320</v>
      </c>
      <c r="E67" s="84" t="s">
        <v>304</v>
      </c>
      <c r="F67" s="4" t="s">
        <v>306</v>
      </c>
      <c r="G67" s="4"/>
      <c r="H67" s="4" t="s">
        <v>298</v>
      </c>
      <c r="I67" s="4" t="s">
        <v>282</v>
      </c>
      <c r="J67" s="4" t="s">
        <v>305</v>
      </c>
      <c r="K67" s="4"/>
      <c r="L67" s="4" t="s">
        <v>310</v>
      </c>
      <c r="M67" s="4" t="s">
        <v>534</v>
      </c>
      <c r="N67" s="4" t="s">
        <v>534</v>
      </c>
      <c r="P67" s="4" t="str">
        <f t="shared" si="3"/>
        <v>36-40</v>
      </c>
      <c r="Q67" s="4" t="str">
        <f t="shared" si="4"/>
        <v>36-40Married FemaleDependents</v>
      </c>
      <c r="R67" s="4" t="str">
        <f t="shared" si="5"/>
        <v>6180.0</v>
      </c>
    </row>
    <row r="68" spans="1:18" x14ac:dyDescent="0.3">
      <c r="A68" s="83" t="s">
        <v>600</v>
      </c>
      <c r="B68" s="83" t="s">
        <v>533</v>
      </c>
      <c r="C68" s="83" t="s">
        <v>321</v>
      </c>
      <c r="D68" s="28" t="s">
        <v>322</v>
      </c>
      <c r="E68" s="84" t="s">
        <v>304</v>
      </c>
      <c r="F68" s="4" t="s">
        <v>306</v>
      </c>
      <c r="G68" s="4"/>
      <c r="H68" s="4" t="s">
        <v>299</v>
      </c>
      <c r="I68" s="4" t="s">
        <v>282</v>
      </c>
      <c r="J68" s="4" t="s">
        <v>305</v>
      </c>
      <c r="K68" s="4"/>
      <c r="L68" s="4" t="s">
        <v>310</v>
      </c>
      <c r="M68" s="4" t="s">
        <v>534</v>
      </c>
      <c r="N68" s="4" t="s">
        <v>534</v>
      </c>
      <c r="P68" s="4" t="str">
        <f t="shared" si="3"/>
        <v>41-45</v>
      </c>
      <c r="Q68" s="4" t="str">
        <f t="shared" si="4"/>
        <v>41-45Married FemaleDependents</v>
      </c>
      <c r="R68" s="4" t="str">
        <f t="shared" si="5"/>
        <v>6105.0</v>
      </c>
    </row>
    <row r="69" spans="1:18" x14ac:dyDescent="0.3">
      <c r="A69" s="83" t="s">
        <v>601</v>
      </c>
      <c r="B69" s="83" t="s">
        <v>533</v>
      </c>
      <c r="C69" s="83" t="s">
        <v>323</v>
      </c>
      <c r="D69" s="28" t="s">
        <v>324</v>
      </c>
      <c r="E69" s="84" t="s">
        <v>304</v>
      </c>
      <c r="F69" s="4" t="s">
        <v>306</v>
      </c>
      <c r="G69" s="4"/>
      <c r="H69" s="4" t="s">
        <v>300</v>
      </c>
      <c r="I69" s="4" t="s">
        <v>282</v>
      </c>
      <c r="J69" s="4"/>
      <c r="K69" s="4"/>
      <c r="L69" s="4" t="s">
        <v>310</v>
      </c>
      <c r="M69" s="4" t="s">
        <v>534</v>
      </c>
      <c r="N69" s="4" t="s">
        <v>534</v>
      </c>
      <c r="P69" s="4" t="str">
        <f t="shared" si="3"/>
        <v>46-50</v>
      </c>
      <c r="Q69" s="4" t="str">
        <f t="shared" si="4"/>
        <v>46-50Married FemaleDependents</v>
      </c>
      <c r="R69" s="4" t="str">
        <f t="shared" si="5"/>
        <v>9530.0</v>
      </c>
    </row>
    <row r="70" spans="1:18" x14ac:dyDescent="0.3">
      <c r="A70" s="83" t="s">
        <v>602</v>
      </c>
      <c r="B70" s="83" t="s">
        <v>533</v>
      </c>
      <c r="C70" s="83" t="s">
        <v>325</v>
      </c>
      <c r="D70" s="28" t="s">
        <v>326</v>
      </c>
      <c r="E70" s="84" t="s">
        <v>304</v>
      </c>
      <c r="F70" s="4" t="s">
        <v>306</v>
      </c>
      <c r="G70" s="4"/>
      <c r="H70" s="4" t="s">
        <v>301</v>
      </c>
      <c r="I70" s="4" t="s">
        <v>282</v>
      </c>
      <c r="J70" s="4"/>
      <c r="K70" s="4"/>
      <c r="L70" s="4" t="s">
        <v>310</v>
      </c>
      <c r="M70" s="4" t="s">
        <v>534</v>
      </c>
      <c r="N70" s="4" t="s">
        <v>534</v>
      </c>
      <c r="P70" s="4" t="str">
        <f t="shared" si="3"/>
        <v>51-55</v>
      </c>
      <c r="Q70" s="4" t="str">
        <f t="shared" si="4"/>
        <v>51-55Married FemaleDependents</v>
      </c>
      <c r="R70" s="4" t="str">
        <f t="shared" si="5"/>
        <v>10361.0</v>
      </c>
    </row>
    <row r="71" spans="1:18" x14ac:dyDescent="0.3">
      <c r="A71" s="83" t="s">
        <v>603</v>
      </c>
      <c r="B71" s="83" t="s">
        <v>533</v>
      </c>
      <c r="C71" s="83" t="s">
        <v>327</v>
      </c>
      <c r="D71" s="28" t="s">
        <v>328</v>
      </c>
      <c r="E71" s="84" t="s">
        <v>304</v>
      </c>
      <c r="F71" s="4" t="s">
        <v>306</v>
      </c>
      <c r="G71" s="4"/>
      <c r="H71" s="4" t="s">
        <v>302</v>
      </c>
      <c r="I71" s="4" t="s">
        <v>282</v>
      </c>
      <c r="J71" s="4"/>
      <c r="K71" s="4"/>
      <c r="L71" s="4" t="s">
        <v>310</v>
      </c>
      <c r="M71" s="4" t="s">
        <v>534</v>
      </c>
      <c r="N71" s="4" t="s">
        <v>534</v>
      </c>
      <c r="P71" s="4" t="str">
        <f t="shared" si="3"/>
        <v>56-60</v>
      </c>
      <c r="Q71" s="4" t="str">
        <f t="shared" si="4"/>
        <v>56-60Married FemaleDependents</v>
      </c>
      <c r="R71" s="4" t="str">
        <f t="shared" si="5"/>
        <v>12421.0</v>
      </c>
    </row>
    <row r="72" spans="1:18" x14ac:dyDescent="0.3">
      <c r="A72" s="83" t="s">
        <v>604</v>
      </c>
      <c r="B72" s="83" t="s">
        <v>533</v>
      </c>
      <c r="C72" s="83" t="s">
        <v>329</v>
      </c>
      <c r="D72" s="28" t="s">
        <v>330</v>
      </c>
      <c r="E72" s="84" t="s">
        <v>304</v>
      </c>
      <c r="F72" s="4" t="s">
        <v>306</v>
      </c>
      <c r="G72" s="4"/>
      <c r="H72" s="4" t="s">
        <v>303</v>
      </c>
      <c r="I72" s="4" t="s">
        <v>282</v>
      </c>
      <c r="J72" s="4"/>
      <c r="K72" s="4"/>
      <c r="L72" s="4" t="s">
        <v>310</v>
      </c>
      <c r="M72" s="4" t="s">
        <v>534</v>
      </c>
      <c r="N72" s="4" t="s">
        <v>534</v>
      </c>
      <c r="P72" s="4" t="str">
        <f t="shared" si="3"/>
        <v>61-65</v>
      </c>
      <c r="Q72" s="4" t="str">
        <f t="shared" si="4"/>
        <v>61-65Married FemaleDependents</v>
      </c>
      <c r="R72" s="4" t="str">
        <f t="shared" si="5"/>
        <v>19754.0</v>
      </c>
    </row>
    <row r="73" spans="1:18" x14ac:dyDescent="0.3">
      <c r="A73" s="83" t="s">
        <v>605</v>
      </c>
      <c r="B73" s="83" t="s">
        <v>533</v>
      </c>
      <c r="C73" s="83" t="s">
        <v>331</v>
      </c>
      <c r="D73" s="28" t="s">
        <v>332</v>
      </c>
      <c r="E73" s="84" t="s">
        <v>304</v>
      </c>
      <c r="F73" s="4" t="s">
        <v>306</v>
      </c>
      <c r="G73" s="4"/>
      <c r="H73" s="4" t="s">
        <v>293</v>
      </c>
      <c r="I73" s="4" t="s">
        <v>282</v>
      </c>
      <c r="J73" s="4"/>
      <c r="K73" s="4"/>
      <c r="L73" s="4" t="s">
        <v>310</v>
      </c>
      <c r="M73" s="4" t="s">
        <v>534</v>
      </c>
      <c r="N73" s="4" t="s">
        <v>534</v>
      </c>
      <c r="P73" s="4" t="str">
        <f t="shared" si="3"/>
        <v>66-99</v>
      </c>
      <c r="Q73" s="4" t="str">
        <f t="shared" si="4"/>
        <v>66-99Married FemaleDependents</v>
      </c>
      <c r="R73" s="4" t="str">
        <f t="shared" si="5"/>
        <v>23689.0</v>
      </c>
    </row>
    <row r="74" spans="1:18" x14ac:dyDescent="0.3">
      <c r="P74" s="4" t="str">
        <f t="shared" si="3"/>
        <v>0</v>
      </c>
      <c r="Q74" s="4" t="str">
        <f t="shared" si="4"/>
        <v>0</v>
      </c>
      <c r="R74" s="4">
        <f t="shared" si="5"/>
        <v>0</v>
      </c>
    </row>
    <row r="75" spans="1:18" x14ac:dyDescent="0.3">
      <c r="P75" s="4" t="str">
        <f t="shared" si="3"/>
        <v>0</v>
      </c>
      <c r="Q75" s="4" t="str">
        <f t="shared" si="4"/>
        <v>0</v>
      </c>
      <c r="R75" s="4">
        <f t="shared" si="5"/>
        <v>0</v>
      </c>
    </row>
    <row r="76" spans="1:18" x14ac:dyDescent="0.3">
      <c r="P76" s="4" t="str">
        <f t="shared" si="3"/>
        <v>0</v>
      </c>
      <c r="Q76" s="4" t="str">
        <f t="shared" si="4"/>
        <v>0</v>
      </c>
      <c r="R76" s="4">
        <f t="shared" si="5"/>
        <v>0</v>
      </c>
    </row>
    <row r="77" spans="1:18" x14ac:dyDescent="0.3">
      <c r="P77" s="4" t="str">
        <f t="shared" si="3"/>
        <v>0</v>
      </c>
      <c r="Q77" s="4" t="str">
        <f t="shared" si="4"/>
        <v>0</v>
      </c>
      <c r="R77" s="4">
        <f t="shared" si="5"/>
        <v>0</v>
      </c>
    </row>
    <row r="78" spans="1:18" x14ac:dyDescent="0.3">
      <c r="P78" s="4" t="str">
        <f t="shared" si="3"/>
        <v>0</v>
      </c>
      <c r="Q78" s="4" t="str">
        <f t="shared" si="4"/>
        <v>0</v>
      </c>
      <c r="R78" s="4">
        <f t="shared" si="5"/>
        <v>0</v>
      </c>
    </row>
    <row r="79" spans="1:18" x14ac:dyDescent="0.3">
      <c r="P79" s="4" t="str">
        <f t="shared" si="3"/>
        <v>0</v>
      </c>
      <c r="Q79" s="4" t="str">
        <f t="shared" si="4"/>
        <v>0</v>
      </c>
      <c r="R79" s="4">
        <f t="shared" si="5"/>
        <v>0</v>
      </c>
    </row>
    <row r="80" spans="1:18" x14ac:dyDescent="0.3">
      <c r="P80" s="4" t="str">
        <f t="shared" si="3"/>
        <v>0</v>
      </c>
      <c r="Q80" s="4" t="str">
        <f t="shared" si="4"/>
        <v>0</v>
      </c>
      <c r="R80" s="4">
        <f t="shared" si="5"/>
        <v>0</v>
      </c>
    </row>
    <row r="81" spans="16:18" x14ac:dyDescent="0.3">
      <c r="P81" s="4" t="str">
        <f t="shared" si="3"/>
        <v>0</v>
      </c>
      <c r="Q81" s="4" t="str">
        <f t="shared" si="4"/>
        <v>0</v>
      </c>
      <c r="R81" s="4">
        <f t="shared" si="5"/>
        <v>0</v>
      </c>
    </row>
    <row r="82" spans="16:18" x14ac:dyDescent="0.3">
      <c r="P82" s="4" t="str">
        <f t="shared" si="3"/>
        <v>0</v>
      </c>
      <c r="Q82" s="4" t="str">
        <f t="shared" si="4"/>
        <v>0</v>
      </c>
      <c r="R82" s="4">
        <f t="shared" si="5"/>
        <v>0</v>
      </c>
    </row>
    <row r="83" spans="16:18" x14ac:dyDescent="0.3">
      <c r="P83" s="4" t="str">
        <f t="shared" si="3"/>
        <v>0</v>
      </c>
      <c r="Q83" s="4" t="str">
        <f t="shared" si="4"/>
        <v>0</v>
      </c>
      <c r="R83" s="4">
        <f t="shared" si="5"/>
        <v>0</v>
      </c>
    </row>
    <row r="84" spans="16:18" x14ac:dyDescent="0.3">
      <c r="P84" s="4" t="str">
        <f t="shared" si="3"/>
        <v>0</v>
      </c>
      <c r="Q84" s="4" t="str">
        <f t="shared" si="4"/>
        <v>0</v>
      </c>
      <c r="R84" s="4">
        <f t="shared" si="5"/>
        <v>0</v>
      </c>
    </row>
    <row r="85" spans="16:18" x14ac:dyDescent="0.3">
      <c r="P85" s="4" t="str">
        <f t="shared" si="3"/>
        <v>0</v>
      </c>
      <c r="Q85" s="4" t="str">
        <f t="shared" si="4"/>
        <v>0</v>
      </c>
      <c r="R85" s="4">
        <f t="shared" si="5"/>
        <v>0</v>
      </c>
    </row>
    <row r="86" spans="16:18" x14ac:dyDescent="0.3">
      <c r="P86" s="4" t="str">
        <f t="shared" si="3"/>
        <v>0</v>
      </c>
      <c r="Q86" s="4" t="str">
        <f t="shared" si="4"/>
        <v>0</v>
      </c>
      <c r="R86" s="4">
        <f t="shared" si="5"/>
        <v>0</v>
      </c>
    </row>
    <row r="87" spans="16:18" x14ac:dyDescent="0.3">
      <c r="P87" s="4" t="str">
        <f t="shared" si="3"/>
        <v>0</v>
      </c>
      <c r="Q87" s="4" t="str">
        <f t="shared" si="4"/>
        <v>0</v>
      </c>
      <c r="R87" s="4">
        <f t="shared" si="5"/>
        <v>0</v>
      </c>
    </row>
    <row r="88" spans="16:18" x14ac:dyDescent="0.3">
      <c r="P88" s="4" t="str">
        <f t="shared" si="3"/>
        <v>0</v>
      </c>
      <c r="Q88" s="4" t="str">
        <f t="shared" si="4"/>
        <v>0</v>
      </c>
      <c r="R88" s="4">
        <f t="shared" si="5"/>
        <v>0</v>
      </c>
    </row>
    <row r="89" spans="16:18" x14ac:dyDescent="0.3">
      <c r="P89" s="4" t="str">
        <f t="shared" si="3"/>
        <v>0</v>
      </c>
      <c r="Q89" s="4" t="str">
        <f t="shared" si="4"/>
        <v>0</v>
      </c>
      <c r="R89" s="4">
        <f t="shared" si="5"/>
        <v>0</v>
      </c>
    </row>
    <row r="90" spans="16:18" x14ac:dyDescent="0.3">
      <c r="P90" s="4" t="str">
        <f t="shared" si="3"/>
        <v>0</v>
      </c>
      <c r="Q90" s="4" t="str">
        <f t="shared" si="4"/>
        <v>0</v>
      </c>
      <c r="R90" s="4">
        <f t="shared" si="5"/>
        <v>0</v>
      </c>
    </row>
    <row r="91" spans="16:18" x14ac:dyDescent="0.3">
      <c r="P91" s="4" t="str">
        <f t="shared" si="3"/>
        <v>0</v>
      </c>
      <c r="Q91" s="4" t="str">
        <f t="shared" si="4"/>
        <v>0</v>
      </c>
      <c r="R91" s="4">
        <f t="shared" si="5"/>
        <v>0</v>
      </c>
    </row>
    <row r="92" spans="16:18" x14ac:dyDescent="0.3">
      <c r="P92" s="4" t="str">
        <f t="shared" si="3"/>
        <v>0</v>
      </c>
      <c r="Q92" s="4" t="str">
        <f t="shared" si="4"/>
        <v>0</v>
      </c>
      <c r="R92" s="4">
        <f t="shared" si="5"/>
        <v>0</v>
      </c>
    </row>
    <row r="93" spans="16:18" x14ac:dyDescent="0.3">
      <c r="P93" s="4" t="str">
        <f t="shared" si="3"/>
        <v>0</v>
      </c>
      <c r="Q93" s="4" t="str">
        <f t="shared" si="4"/>
        <v>0</v>
      </c>
      <c r="R93" s="4">
        <f t="shared" si="5"/>
        <v>0</v>
      </c>
    </row>
    <row r="94" spans="16:18" x14ac:dyDescent="0.3">
      <c r="P94" s="4" t="str">
        <f t="shared" si="3"/>
        <v>0</v>
      </c>
      <c r="Q94" s="4" t="str">
        <f t="shared" si="4"/>
        <v>0</v>
      </c>
      <c r="R94" s="4">
        <f t="shared" si="5"/>
        <v>0</v>
      </c>
    </row>
    <row r="95" spans="16:18" x14ac:dyDescent="0.3">
      <c r="P95" s="4" t="str">
        <f t="shared" si="3"/>
        <v>0</v>
      </c>
      <c r="Q95" s="4" t="str">
        <f t="shared" si="4"/>
        <v>0</v>
      </c>
      <c r="R95" s="4">
        <f t="shared" si="5"/>
        <v>0</v>
      </c>
    </row>
    <row r="96" spans="16:18" x14ac:dyDescent="0.3">
      <c r="P96" s="4" t="str">
        <f t="shared" si="3"/>
        <v>0</v>
      </c>
      <c r="Q96" s="4" t="str">
        <f t="shared" si="4"/>
        <v>0</v>
      </c>
      <c r="R96" s="4">
        <f t="shared" si="5"/>
        <v>0</v>
      </c>
    </row>
    <row r="97" spans="16:18" x14ac:dyDescent="0.3">
      <c r="P97" s="4" t="str">
        <f t="shared" si="3"/>
        <v>0</v>
      </c>
      <c r="Q97" s="4" t="str">
        <f t="shared" si="4"/>
        <v>0</v>
      </c>
      <c r="R97" s="4">
        <f t="shared" si="5"/>
        <v>0</v>
      </c>
    </row>
    <row r="98" spans="16:18" x14ac:dyDescent="0.3">
      <c r="P98" s="4" t="str">
        <f t="shared" si="3"/>
        <v>0</v>
      </c>
      <c r="Q98" s="4" t="str">
        <f t="shared" si="4"/>
        <v>0</v>
      </c>
      <c r="R98" s="4">
        <f t="shared" si="5"/>
        <v>0</v>
      </c>
    </row>
    <row r="99" spans="16:18" x14ac:dyDescent="0.3">
      <c r="P99" s="4" t="str">
        <f t="shared" si="3"/>
        <v>0</v>
      </c>
      <c r="Q99" s="4" t="str">
        <f t="shared" si="4"/>
        <v>0</v>
      </c>
      <c r="R99" s="4">
        <f t="shared" si="5"/>
        <v>0</v>
      </c>
    </row>
    <row r="100" spans="16:18" x14ac:dyDescent="0.3">
      <c r="P100" s="4" t="str">
        <f t="shared" si="3"/>
        <v>0</v>
      </c>
      <c r="Q100" s="4" t="str">
        <f t="shared" si="4"/>
        <v>0</v>
      </c>
      <c r="R100" s="4">
        <f t="shared" si="5"/>
        <v>0</v>
      </c>
    </row>
    <row r="101" spans="16:18" x14ac:dyDescent="0.3">
      <c r="P101" s="4" t="str">
        <f t="shared" si="3"/>
        <v>0</v>
      </c>
      <c r="Q101" s="4" t="str">
        <f t="shared" si="4"/>
        <v>0</v>
      </c>
      <c r="R101" s="4">
        <f t="shared" si="5"/>
        <v>0</v>
      </c>
    </row>
    <row r="102" spans="16:18" x14ac:dyDescent="0.3">
      <c r="P102" s="4" t="str">
        <f t="shared" si="3"/>
        <v>0</v>
      </c>
      <c r="Q102" s="4" t="str">
        <f t="shared" si="4"/>
        <v>0</v>
      </c>
      <c r="R102" s="4">
        <f t="shared" si="5"/>
        <v>0</v>
      </c>
    </row>
    <row r="103" spans="16:18" x14ac:dyDescent="0.3">
      <c r="P103" s="4" t="str">
        <f t="shared" si="3"/>
        <v>0</v>
      </c>
      <c r="Q103" s="4" t="str">
        <f t="shared" si="4"/>
        <v>0</v>
      </c>
      <c r="R103" s="4">
        <f t="shared" si="5"/>
        <v>0</v>
      </c>
    </row>
    <row r="104" spans="16:18" x14ac:dyDescent="0.3">
      <c r="P104" s="4" t="str">
        <f t="shared" si="3"/>
        <v>0</v>
      </c>
      <c r="Q104" s="4" t="str">
        <f t="shared" si="4"/>
        <v>0</v>
      </c>
      <c r="R104" s="4">
        <f t="shared" si="5"/>
        <v>0</v>
      </c>
    </row>
    <row r="105" spans="16:18" x14ac:dyDescent="0.3">
      <c r="P105" s="4" t="str">
        <f t="shared" si="3"/>
        <v>0</v>
      </c>
      <c r="Q105" s="4" t="str">
        <f t="shared" si="4"/>
        <v>0</v>
      </c>
      <c r="R105" s="4">
        <f t="shared" si="5"/>
        <v>0</v>
      </c>
    </row>
    <row r="106" spans="16:18" x14ac:dyDescent="0.3">
      <c r="P106" s="4" t="str">
        <f t="shared" si="3"/>
        <v>0</v>
      </c>
      <c r="Q106" s="4" t="str">
        <f t="shared" si="4"/>
        <v>0</v>
      </c>
      <c r="R106" s="4">
        <f t="shared" si="5"/>
        <v>0</v>
      </c>
    </row>
    <row r="107" spans="16:18" x14ac:dyDescent="0.3">
      <c r="P107" s="4" t="str">
        <f t="shared" si="3"/>
        <v>0</v>
      </c>
      <c r="Q107" s="4" t="str">
        <f t="shared" si="4"/>
        <v>0</v>
      </c>
      <c r="R107" s="4">
        <f t="shared" si="5"/>
        <v>0</v>
      </c>
    </row>
    <row r="108" spans="16:18" x14ac:dyDescent="0.3">
      <c r="P108" s="4" t="str">
        <f t="shared" si="3"/>
        <v>0</v>
      </c>
      <c r="Q108" s="4" t="str">
        <f t="shared" si="4"/>
        <v>0</v>
      </c>
      <c r="R108" s="4">
        <f t="shared" si="5"/>
        <v>0</v>
      </c>
    </row>
    <row r="109" spans="16:18" x14ac:dyDescent="0.3">
      <c r="P109" s="4" t="str">
        <f t="shared" si="3"/>
        <v>0</v>
      </c>
      <c r="Q109" s="4" t="str">
        <f t="shared" si="4"/>
        <v>0</v>
      </c>
      <c r="R109" s="4">
        <f t="shared" si="5"/>
        <v>0</v>
      </c>
    </row>
    <row r="110" spans="16:18" x14ac:dyDescent="0.3">
      <c r="P110" s="4" t="str">
        <f t="shared" si="3"/>
        <v>0</v>
      </c>
      <c r="Q110" s="4" t="str">
        <f t="shared" si="4"/>
        <v>0</v>
      </c>
      <c r="R110" s="4">
        <f t="shared" si="5"/>
        <v>0</v>
      </c>
    </row>
    <row r="111" spans="16:18" x14ac:dyDescent="0.3">
      <c r="P111" s="4" t="str">
        <f t="shared" si="3"/>
        <v>0</v>
      </c>
      <c r="Q111" s="4" t="str">
        <f t="shared" si="4"/>
        <v>0</v>
      </c>
      <c r="R111" s="4">
        <f t="shared" si="5"/>
        <v>0</v>
      </c>
    </row>
    <row r="112" spans="16:18" x14ac:dyDescent="0.3">
      <c r="P112" s="4" t="str">
        <f t="shared" si="3"/>
        <v>0</v>
      </c>
      <c r="Q112" s="4" t="str">
        <f t="shared" si="4"/>
        <v>0</v>
      </c>
      <c r="R112" s="4">
        <f t="shared" si="5"/>
        <v>0</v>
      </c>
    </row>
    <row r="113" spans="16:18" x14ac:dyDescent="0.3">
      <c r="P113" s="4" t="str">
        <f t="shared" si="3"/>
        <v>0</v>
      </c>
      <c r="Q113" s="4" t="str">
        <f t="shared" si="4"/>
        <v>0</v>
      </c>
      <c r="R113" s="4">
        <f t="shared" si="5"/>
        <v>0</v>
      </c>
    </row>
    <row r="114" spans="16:18" x14ac:dyDescent="0.3">
      <c r="P114" s="4" t="str">
        <f t="shared" si="3"/>
        <v>0</v>
      </c>
      <c r="Q114" s="4" t="str">
        <f t="shared" si="4"/>
        <v>0</v>
      </c>
      <c r="R114" s="4">
        <f t="shared" si="5"/>
        <v>0</v>
      </c>
    </row>
    <row r="115" spans="16:18" x14ac:dyDescent="0.3">
      <c r="P115" s="4" t="str">
        <f t="shared" si="3"/>
        <v>0</v>
      </c>
      <c r="Q115" s="4" t="str">
        <f t="shared" si="4"/>
        <v>0</v>
      </c>
      <c r="R115" s="4">
        <f t="shared" si="5"/>
        <v>0</v>
      </c>
    </row>
    <row r="116" spans="16:18" x14ac:dyDescent="0.3">
      <c r="P116" s="4" t="str">
        <f t="shared" si="3"/>
        <v>0</v>
      </c>
      <c r="Q116" s="4" t="str">
        <f t="shared" si="4"/>
        <v>0</v>
      </c>
      <c r="R116" s="4">
        <f t="shared" si="5"/>
        <v>0</v>
      </c>
    </row>
    <row r="117" spans="16:18" x14ac:dyDescent="0.3">
      <c r="P117" s="4" t="str">
        <f t="shared" si="3"/>
        <v>0</v>
      </c>
      <c r="Q117" s="4" t="str">
        <f t="shared" si="4"/>
        <v>0</v>
      </c>
      <c r="R117" s="4">
        <f t="shared" si="5"/>
        <v>0</v>
      </c>
    </row>
    <row r="118" spans="16:18" x14ac:dyDescent="0.3">
      <c r="P118" s="4" t="str">
        <f t="shared" si="3"/>
        <v>0</v>
      </c>
      <c r="Q118" s="4" t="str">
        <f t="shared" si="4"/>
        <v>0</v>
      </c>
      <c r="R118" s="4">
        <f t="shared" si="5"/>
        <v>0</v>
      </c>
    </row>
    <row r="119" spans="16:18" x14ac:dyDescent="0.3">
      <c r="P119" s="4" t="str">
        <f t="shared" si="3"/>
        <v>0</v>
      </c>
      <c r="Q119" s="4" t="str">
        <f t="shared" si="4"/>
        <v>0</v>
      </c>
      <c r="R119" s="4">
        <f t="shared" si="5"/>
        <v>0</v>
      </c>
    </row>
    <row r="120" spans="16:18" x14ac:dyDescent="0.3">
      <c r="P120" s="4" t="str">
        <f t="shared" si="3"/>
        <v>0</v>
      </c>
      <c r="Q120" s="4" t="str">
        <f t="shared" si="4"/>
        <v>0</v>
      </c>
      <c r="R120" s="4">
        <f t="shared" si="5"/>
        <v>0</v>
      </c>
    </row>
    <row r="121" spans="16:18" x14ac:dyDescent="0.3">
      <c r="P121" s="4" t="str">
        <f t="shared" si="3"/>
        <v>0</v>
      </c>
      <c r="Q121" s="4" t="str">
        <f t="shared" si="4"/>
        <v>0</v>
      </c>
      <c r="R121" s="4">
        <f t="shared" si="5"/>
        <v>0</v>
      </c>
    </row>
    <row r="122" spans="16:18" x14ac:dyDescent="0.3">
      <c r="P122" s="4" t="str">
        <f t="shared" si="3"/>
        <v>0</v>
      </c>
      <c r="Q122" s="4" t="str">
        <f t="shared" si="4"/>
        <v>0</v>
      </c>
      <c r="R122" s="4">
        <f t="shared" si="5"/>
        <v>0</v>
      </c>
    </row>
    <row r="123" spans="16:18" x14ac:dyDescent="0.3">
      <c r="P123" s="4" t="str">
        <f t="shared" si="3"/>
        <v>0</v>
      </c>
      <c r="Q123" s="4" t="str">
        <f t="shared" si="4"/>
        <v>0</v>
      </c>
      <c r="R123" s="4">
        <f t="shared" si="5"/>
        <v>0</v>
      </c>
    </row>
    <row r="124" spans="16:18" x14ac:dyDescent="0.3">
      <c r="P124" s="4" t="str">
        <f t="shared" si="3"/>
        <v>0</v>
      </c>
      <c r="Q124" s="4" t="str">
        <f t="shared" si="4"/>
        <v>0</v>
      </c>
      <c r="R124" s="4">
        <f t="shared" si="5"/>
        <v>0</v>
      </c>
    </row>
    <row r="125" spans="16:18" x14ac:dyDescent="0.3">
      <c r="P125" s="4" t="str">
        <f t="shared" si="3"/>
        <v>0</v>
      </c>
      <c r="Q125" s="4" t="str">
        <f t="shared" si="4"/>
        <v>0</v>
      </c>
      <c r="R125" s="4">
        <f t="shared" si="5"/>
        <v>0</v>
      </c>
    </row>
    <row r="126" spans="16:18" x14ac:dyDescent="0.3">
      <c r="P126" s="4" t="str">
        <f t="shared" si="3"/>
        <v>0</v>
      </c>
      <c r="Q126" s="4" t="str">
        <f t="shared" si="4"/>
        <v>0</v>
      </c>
      <c r="R126" s="4">
        <f t="shared" si="5"/>
        <v>0</v>
      </c>
    </row>
    <row r="127" spans="16:18" x14ac:dyDescent="0.3">
      <c r="P127" s="4" t="str">
        <f t="shared" si="3"/>
        <v>0</v>
      </c>
      <c r="Q127" s="4" t="str">
        <f t="shared" si="4"/>
        <v>0</v>
      </c>
      <c r="R127" s="4">
        <f t="shared" si="5"/>
        <v>0</v>
      </c>
    </row>
    <row r="128" spans="16:18" x14ac:dyDescent="0.3">
      <c r="P128" s="4" t="str">
        <f t="shared" si="3"/>
        <v>0</v>
      </c>
      <c r="Q128" s="4" t="str">
        <f t="shared" si="4"/>
        <v>0</v>
      </c>
      <c r="R128" s="4">
        <f t="shared" si="5"/>
        <v>0</v>
      </c>
    </row>
    <row r="129" spans="16:18" x14ac:dyDescent="0.3">
      <c r="P129" s="4" t="str">
        <f t="shared" si="3"/>
        <v>0</v>
      </c>
      <c r="Q129" s="4" t="str">
        <f t="shared" si="4"/>
        <v>0</v>
      </c>
      <c r="R129" s="4">
        <f t="shared" si="5"/>
        <v>0</v>
      </c>
    </row>
    <row r="130" spans="16:18" x14ac:dyDescent="0.3">
      <c r="P130" s="4" t="str">
        <f t="shared" ref="P130:P193" si="6">C130&amp;-D130</f>
        <v>0</v>
      </c>
      <c r="Q130" s="4" t="str">
        <f t="shared" ref="Q130:Q193" si="7">P130&amp;E130&amp;F130</f>
        <v>0</v>
      </c>
      <c r="R130" s="4">
        <f t="shared" ref="R130:R193" si="8">H130</f>
        <v>0</v>
      </c>
    </row>
    <row r="131" spans="16:18" x14ac:dyDescent="0.3">
      <c r="P131" s="4" t="str">
        <f t="shared" si="6"/>
        <v>0</v>
      </c>
      <c r="Q131" s="4" t="str">
        <f t="shared" si="7"/>
        <v>0</v>
      </c>
      <c r="R131" s="4">
        <f t="shared" si="8"/>
        <v>0</v>
      </c>
    </row>
    <row r="132" spans="16:18" x14ac:dyDescent="0.3">
      <c r="P132" s="4" t="str">
        <f t="shared" si="6"/>
        <v>0</v>
      </c>
      <c r="Q132" s="4" t="str">
        <f t="shared" si="7"/>
        <v>0</v>
      </c>
      <c r="R132" s="4">
        <f t="shared" si="8"/>
        <v>0</v>
      </c>
    </row>
    <row r="133" spans="16:18" x14ac:dyDescent="0.3">
      <c r="P133" s="4" t="str">
        <f t="shared" si="6"/>
        <v>0</v>
      </c>
      <c r="Q133" s="4" t="str">
        <f t="shared" si="7"/>
        <v>0</v>
      </c>
      <c r="R133" s="4">
        <f t="shared" si="8"/>
        <v>0</v>
      </c>
    </row>
    <row r="134" spans="16:18" x14ac:dyDescent="0.3">
      <c r="P134" s="4" t="str">
        <f t="shared" si="6"/>
        <v>0</v>
      </c>
      <c r="Q134" s="4" t="str">
        <f t="shared" si="7"/>
        <v>0</v>
      </c>
      <c r="R134" s="4">
        <f t="shared" si="8"/>
        <v>0</v>
      </c>
    </row>
    <row r="135" spans="16:18" x14ac:dyDescent="0.3">
      <c r="P135" s="4" t="str">
        <f t="shared" si="6"/>
        <v>0</v>
      </c>
      <c r="Q135" s="4" t="str">
        <f t="shared" si="7"/>
        <v>0</v>
      </c>
      <c r="R135" s="4">
        <f t="shared" si="8"/>
        <v>0</v>
      </c>
    </row>
    <row r="136" spans="16:18" x14ac:dyDescent="0.3">
      <c r="P136" s="4" t="str">
        <f t="shared" si="6"/>
        <v>0</v>
      </c>
      <c r="Q136" s="4" t="str">
        <f t="shared" si="7"/>
        <v>0</v>
      </c>
      <c r="R136" s="4">
        <f t="shared" si="8"/>
        <v>0</v>
      </c>
    </row>
    <row r="137" spans="16:18" x14ac:dyDescent="0.3">
      <c r="P137" s="4" t="str">
        <f t="shared" si="6"/>
        <v>0</v>
      </c>
      <c r="Q137" s="4" t="str">
        <f t="shared" si="7"/>
        <v>0</v>
      </c>
      <c r="R137" s="4">
        <f t="shared" si="8"/>
        <v>0</v>
      </c>
    </row>
    <row r="138" spans="16:18" x14ac:dyDescent="0.3">
      <c r="P138" s="4" t="str">
        <f t="shared" si="6"/>
        <v>0</v>
      </c>
      <c r="Q138" s="4" t="str">
        <f t="shared" si="7"/>
        <v>0</v>
      </c>
      <c r="R138" s="4">
        <f t="shared" si="8"/>
        <v>0</v>
      </c>
    </row>
    <row r="139" spans="16:18" x14ac:dyDescent="0.3">
      <c r="P139" s="4" t="str">
        <f t="shared" si="6"/>
        <v>0</v>
      </c>
      <c r="Q139" s="4" t="str">
        <f t="shared" si="7"/>
        <v>0</v>
      </c>
      <c r="R139" s="4">
        <f t="shared" si="8"/>
        <v>0</v>
      </c>
    </row>
    <row r="140" spans="16:18" x14ac:dyDescent="0.3">
      <c r="P140" s="4" t="str">
        <f t="shared" si="6"/>
        <v>0</v>
      </c>
      <c r="Q140" s="4" t="str">
        <f t="shared" si="7"/>
        <v>0</v>
      </c>
      <c r="R140" s="4">
        <f t="shared" si="8"/>
        <v>0</v>
      </c>
    </row>
    <row r="141" spans="16:18" x14ac:dyDescent="0.3">
      <c r="P141" s="4" t="str">
        <f t="shared" si="6"/>
        <v>0</v>
      </c>
      <c r="Q141" s="4" t="str">
        <f t="shared" si="7"/>
        <v>0</v>
      </c>
      <c r="R141" s="4">
        <f t="shared" si="8"/>
        <v>0</v>
      </c>
    </row>
    <row r="142" spans="16:18" x14ac:dyDescent="0.3">
      <c r="P142" s="4" t="str">
        <f t="shared" si="6"/>
        <v>0</v>
      </c>
      <c r="Q142" s="4" t="str">
        <f t="shared" si="7"/>
        <v>0</v>
      </c>
      <c r="R142" s="4">
        <f t="shared" si="8"/>
        <v>0</v>
      </c>
    </row>
    <row r="143" spans="16:18" x14ac:dyDescent="0.3">
      <c r="P143" s="4" t="str">
        <f t="shared" si="6"/>
        <v>0</v>
      </c>
      <c r="Q143" s="4" t="str">
        <f t="shared" si="7"/>
        <v>0</v>
      </c>
      <c r="R143" s="4">
        <f t="shared" si="8"/>
        <v>0</v>
      </c>
    </row>
    <row r="144" spans="16:18" x14ac:dyDescent="0.3">
      <c r="P144" s="4" t="str">
        <f t="shared" si="6"/>
        <v>0</v>
      </c>
      <c r="Q144" s="4" t="str">
        <f t="shared" si="7"/>
        <v>0</v>
      </c>
      <c r="R144" s="4">
        <f t="shared" si="8"/>
        <v>0</v>
      </c>
    </row>
    <row r="145" spans="16:18" x14ac:dyDescent="0.3">
      <c r="P145" s="4" t="str">
        <f t="shared" si="6"/>
        <v>0</v>
      </c>
      <c r="Q145" s="4" t="str">
        <f t="shared" si="7"/>
        <v>0</v>
      </c>
      <c r="R145" s="4">
        <f t="shared" si="8"/>
        <v>0</v>
      </c>
    </row>
    <row r="146" spans="16:18" x14ac:dyDescent="0.3">
      <c r="P146" s="4" t="str">
        <f t="shared" si="6"/>
        <v>0</v>
      </c>
      <c r="Q146" s="4" t="str">
        <f t="shared" si="7"/>
        <v>0</v>
      </c>
      <c r="R146" s="4">
        <f t="shared" si="8"/>
        <v>0</v>
      </c>
    </row>
    <row r="147" spans="16:18" x14ac:dyDescent="0.3">
      <c r="P147" s="4" t="str">
        <f t="shared" si="6"/>
        <v>0</v>
      </c>
      <c r="Q147" s="4" t="str">
        <f t="shared" si="7"/>
        <v>0</v>
      </c>
      <c r="R147" s="4">
        <f t="shared" si="8"/>
        <v>0</v>
      </c>
    </row>
    <row r="148" spans="16:18" x14ac:dyDescent="0.3">
      <c r="P148" s="4" t="str">
        <f t="shared" si="6"/>
        <v>0</v>
      </c>
      <c r="Q148" s="4" t="str">
        <f t="shared" si="7"/>
        <v>0</v>
      </c>
      <c r="R148" s="4">
        <f t="shared" si="8"/>
        <v>0</v>
      </c>
    </row>
    <row r="149" spans="16:18" x14ac:dyDescent="0.3">
      <c r="P149" s="4" t="str">
        <f t="shared" si="6"/>
        <v>0</v>
      </c>
      <c r="Q149" s="4" t="str">
        <f t="shared" si="7"/>
        <v>0</v>
      </c>
      <c r="R149" s="4">
        <f t="shared" si="8"/>
        <v>0</v>
      </c>
    </row>
    <row r="150" spans="16:18" x14ac:dyDescent="0.3">
      <c r="P150" s="4" t="str">
        <f t="shared" si="6"/>
        <v>0</v>
      </c>
      <c r="Q150" s="4" t="str">
        <f t="shared" si="7"/>
        <v>0</v>
      </c>
      <c r="R150" s="4">
        <f t="shared" si="8"/>
        <v>0</v>
      </c>
    </row>
    <row r="151" spans="16:18" x14ac:dyDescent="0.3">
      <c r="P151" s="4" t="str">
        <f t="shared" si="6"/>
        <v>0</v>
      </c>
      <c r="Q151" s="4" t="str">
        <f t="shared" si="7"/>
        <v>0</v>
      </c>
      <c r="R151" s="4">
        <f t="shared" si="8"/>
        <v>0</v>
      </c>
    </row>
    <row r="152" spans="16:18" x14ac:dyDescent="0.3">
      <c r="P152" s="4" t="str">
        <f t="shared" si="6"/>
        <v>0</v>
      </c>
      <c r="Q152" s="4" t="str">
        <f t="shared" si="7"/>
        <v>0</v>
      </c>
      <c r="R152" s="4">
        <f t="shared" si="8"/>
        <v>0</v>
      </c>
    </row>
    <row r="153" spans="16:18" x14ac:dyDescent="0.3">
      <c r="P153" s="4" t="str">
        <f t="shared" si="6"/>
        <v>0</v>
      </c>
      <c r="Q153" s="4" t="str">
        <f t="shared" si="7"/>
        <v>0</v>
      </c>
      <c r="R153" s="4">
        <f t="shared" si="8"/>
        <v>0</v>
      </c>
    </row>
    <row r="154" spans="16:18" x14ac:dyDescent="0.3">
      <c r="P154" s="4" t="str">
        <f t="shared" si="6"/>
        <v>0</v>
      </c>
      <c r="Q154" s="4" t="str">
        <f t="shared" si="7"/>
        <v>0</v>
      </c>
      <c r="R154" s="4">
        <f t="shared" si="8"/>
        <v>0</v>
      </c>
    </row>
    <row r="155" spans="16:18" x14ac:dyDescent="0.3">
      <c r="P155" s="4" t="str">
        <f t="shared" si="6"/>
        <v>0</v>
      </c>
      <c r="Q155" s="4" t="str">
        <f t="shared" si="7"/>
        <v>0</v>
      </c>
      <c r="R155" s="4">
        <f t="shared" si="8"/>
        <v>0</v>
      </c>
    </row>
    <row r="156" spans="16:18" x14ac:dyDescent="0.3">
      <c r="P156" s="4" t="str">
        <f t="shared" si="6"/>
        <v>0</v>
      </c>
      <c r="Q156" s="4" t="str">
        <f t="shared" si="7"/>
        <v>0</v>
      </c>
      <c r="R156" s="4">
        <f t="shared" si="8"/>
        <v>0</v>
      </c>
    </row>
    <row r="157" spans="16:18" x14ac:dyDescent="0.3">
      <c r="P157" s="4" t="str">
        <f t="shared" si="6"/>
        <v>0</v>
      </c>
      <c r="Q157" s="4" t="str">
        <f t="shared" si="7"/>
        <v>0</v>
      </c>
      <c r="R157" s="4">
        <f t="shared" si="8"/>
        <v>0</v>
      </c>
    </row>
    <row r="158" spans="16:18" x14ac:dyDescent="0.3">
      <c r="P158" s="4" t="str">
        <f t="shared" si="6"/>
        <v>0</v>
      </c>
      <c r="Q158" s="4" t="str">
        <f t="shared" si="7"/>
        <v>0</v>
      </c>
      <c r="R158" s="4">
        <f t="shared" si="8"/>
        <v>0</v>
      </c>
    </row>
    <row r="159" spans="16:18" x14ac:dyDescent="0.3">
      <c r="P159" s="4" t="str">
        <f t="shared" si="6"/>
        <v>0</v>
      </c>
      <c r="Q159" s="4" t="str">
        <f t="shared" si="7"/>
        <v>0</v>
      </c>
      <c r="R159" s="4">
        <f t="shared" si="8"/>
        <v>0</v>
      </c>
    </row>
    <row r="160" spans="16:18" x14ac:dyDescent="0.3">
      <c r="P160" s="4" t="str">
        <f t="shared" si="6"/>
        <v>0</v>
      </c>
      <c r="Q160" s="4" t="str">
        <f t="shared" si="7"/>
        <v>0</v>
      </c>
      <c r="R160" s="4">
        <f t="shared" si="8"/>
        <v>0</v>
      </c>
    </row>
    <row r="161" spans="16:18" x14ac:dyDescent="0.3">
      <c r="P161" s="4" t="str">
        <f t="shared" si="6"/>
        <v>0</v>
      </c>
      <c r="Q161" s="4" t="str">
        <f t="shared" si="7"/>
        <v>0</v>
      </c>
      <c r="R161" s="4">
        <f t="shared" si="8"/>
        <v>0</v>
      </c>
    </row>
    <row r="162" spans="16:18" x14ac:dyDescent="0.3">
      <c r="P162" s="4" t="str">
        <f t="shared" si="6"/>
        <v>0</v>
      </c>
      <c r="Q162" s="4" t="str">
        <f t="shared" si="7"/>
        <v>0</v>
      </c>
      <c r="R162" s="4">
        <f t="shared" si="8"/>
        <v>0</v>
      </c>
    </row>
    <row r="163" spans="16:18" x14ac:dyDescent="0.3">
      <c r="P163" s="4" t="str">
        <f t="shared" si="6"/>
        <v>0</v>
      </c>
      <c r="Q163" s="4" t="str">
        <f t="shared" si="7"/>
        <v>0</v>
      </c>
      <c r="R163" s="4">
        <f t="shared" si="8"/>
        <v>0</v>
      </c>
    </row>
    <row r="164" spans="16:18" x14ac:dyDescent="0.3">
      <c r="P164" s="4" t="str">
        <f t="shared" si="6"/>
        <v>0</v>
      </c>
      <c r="Q164" s="4" t="str">
        <f t="shared" si="7"/>
        <v>0</v>
      </c>
      <c r="R164" s="4">
        <f t="shared" si="8"/>
        <v>0</v>
      </c>
    </row>
    <row r="165" spans="16:18" x14ac:dyDescent="0.3">
      <c r="P165" s="4" t="str">
        <f t="shared" si="6"/>
        <v>0</v>
      </c>
      <c r="Q165" s="4" t="str">
        <f t="shared" si="7"/>
        <v>0</v>
      </c>
      <c r="R165" s="4">
        <f t="shared" si="8"/>
        <v>0</v>
      </c>
    </row>
    <row r="166" spans="16:18" x14ac:dyDescent="0.3">
      <c r="P166" s="4" t="str">
        <f t="shared" si="6"/>
        <v>0</v>
      </c>
      <c r="Q166" s="4" t="str">
        <f t="shared" si="7"/>
        <v>0</v>
      </c>
      <c r="R166" s="4">
        <f t="shared" si="8"/>
        <v>0</v>
      </c>
    </row>
    <row r="167" spans="16:18" x14ac:dyDescent="0.3">
      <c r="P167" s="4" t="str">
        <f t="shared" si="6"/>
        <v>0</v>
      </c>
      <c r="Q167" s="4" t="str">
        <f t="shared" si="7"/>
        <v>0</v>
      </c>
      <c r="R167" s="4">
        <f t="shared" si="8"/>
        <v>0</v>
      </c>
    </row>
    <row r="168" spans="16:18" x14ac:dyDescent="0.3">
      <c r="P168" s="4" t="str">
        <f t="shared" si="6"/>
        <v>0</v>
      </c>
      <c r="Q168" s="4" t="str">
        <f t="shared" si="7"/>
        <v>0</v>
      </c>
      <c r="R168" s="4">
        <f t="shared" si="8"/>
        <v>0</v>
      </c>
    </row>
    <row r="169" spans="16:18" x14ac:dyDescent="0.3">
      <c r="P169" s="4" t="str">
        <f t="shared" si="6"/>
        <v>0</v>
      </c>
      <c r="Q169" s="4" t="str">
        <f t="shared" si="7"/>
        <v>0</v>
      </c>
      <c r="R169" s="4">
        <f t="shared" si="8"/>
        <v>0</v>
      </c>
    </row>
    <row r="170" spans="16:18" x14ac:dyDescent="0.3">
      <c r="P170" s="4" t="str">
        <f t="shared" si="6"/>
        <v>0</v>
      </c>
      <c r="Q170" s="4" t="str">
        <f t="shared" si="7"/>
        <v>0</v>
      </c>
      <c r="R170" s="4">
        <f t="shared" si="8"/>
        <v>0</v>
      </c>
    </row>
    <row r="171" spans="16:18" x14ac:dyDescent="0.3">
      <c r="P171" s="4" t="str">
        <f t="shared" si="6"/>
        <v>0</v>
      </c>
      <c r="Q171" s="4" t="str">
        <f t="shared" si="7"/>
        <v>0</v>
      </c>
      <c r="R171" s="4">
        <f t="shared" si="8"/>
        <v>0</v>
      </c>
    </row>
    <row r="172" spans="16:18" x14ac:dyDescent="0.3">
      <c r="P172" s="4" t="str">
        <f t="shared" si="6"/>
        <v>0</v>
      </c>
      <c r="Q172" s="4" t="str">
        <f t="shared" si="7"/>
        <v>0</v>
      </c>
      <c r="R172" s="4">
        <f t="shared" si="8"/>
        <v>0</v>
      </c>
    </row>
    <row r="173" spans="16:18" x14ac:dyDescent="0.3">
      <c r="P173" s="4" t="str">
        <f t="shared" si="6"/>
        <v>0</v>
      </c>
      <c r="Q173" s="4" t="str">
        <f t="shared" si="7"/>
        <v>0</v>
      </c>
      <c r="R173" s="4">
        <f t="shared" si="8"/>
        <v>0</v>
      </c>
    </row>
    <row r="174" spans="16:18" x14ac:dyDescent="0.3">
      <c r="P174" s="4" t="str">
        <f t="shared" si="6"/>
        <v>0</v>
      </c>
      <c r="Q174" s="4" t="str">
        <f t="shared" si="7"/>
        <v>0</v>
      </c>
      <c r="R174" s="4">
        <f t="shared" si="8"/>
        <v>0</v>
      </c>
    </row>
    <row r="175" spans="16:18" x14ac:dyDescent="0.3">
      <c r="P175" s="4" t="str">
        <f t="shared" si="6"/>
        <v>0</v>
      </c>
      <c r="Q175" s="4" t="str">
        <f t="shared" si="7"/>
        <v>0</v>
      </c>
      <c r="R175" s="4">
        <f t="shared" si="8"/>
        <v>0</v>
      </c>
    </row>
    <row r="176" spans="16:18" x14ac:dyDescent="0.3">
      <c r="P176" s="4" t="str">
        <f t="shared" si="6"/>
        <v>0</v>
      </c>
      <c r="Q176" s="4" t="str">
        <f t="shared" si="7"/>
        <v>0</v>
      </c>
      <c r="R176" s="4">
        <f t="shared" si="8"/>
        <v>0</v>
      </c>
    </row>
    <row r="177" spans="16:18" x14ac:dyDescent="0.3">
      <c r="P177" s="4" t="str">
        <f t="shared" si="6"/>
        <v>0</v>
      </c>
      <c r="Q177" s="4" t="str">
        <f t="shared" si="7"/>
        <v>0</v>
      </c>
      <c r="R177" s="4">
        <f t="shared" si="8"/>
        <v>0</v>
      </c>
    </row>
    <row r="178" spans="16:18" x14ac:dyDescent="0.3">
      <c r="P178" s="4" t="str">
        <f t="shared" si="6"/>
        <v>0</v>
      </c>
      <c r="Q178" s="4" t="str">
        <f t="shared" si="7"/>
        <v>0</v>
      </c>
      <c r="R178" s="4">
        <f t="shared" si="8"/>
        <v>0</v>
      </c>
    </row>
    <row r="179" spans="16:18" x14ac:dyDescent="0.3">
      <c r="P179" s="4" t="str">
        <f t="shared" si="6"/>
        <v>0</v>
      </c>
      <c r="Q179" s="4" t="str">
        <f t="shared" si="7"/>
        <v>0</v>
      </c>
      <c r="R179" s="4">
        <f t="shared" si="8"/>
        <v>0</v>
      </c>
    </row>
    <row r="180" spans="16:18" x14ac:dyDescent="0.3">
      <c r="P180" s="4" t="str">
        <f t="shared" si="6"/>
        <v>0</v>
      </c>
      <c r="Q180" s="4" t="str">
        <f t="shared" si="7"/>
        <v>0</v>
      </c>
      <c r="R180" s="4">
        <f t="shared" si="8"/>
        <v>0</v>
      </c>
    </row>
    <row r="181" spans="16:18" x14ac:dyDescent="0.3">
      <c r="P181" s="4" t="str">
        <f t="shared" si="6"/>
        <v>0</v>
      </c>
      <c r="Q181" s="4" t="str">
        <f t="shared" si="7"/>
        <v>0</v>
      </c>
      <c r="R181" s="4">
        <f t="shared" si="8"/>
        <v>0</v>
      </c>
    </row>
    <row r="182" spans="16:18" x14ac:dyDescent="0.3">
      <c r="P182" s="4" t="str">
        <f t="shared" si="6"/>
        <v>0</v>
      </c>
      <c r="Q182" s="4" t="str">
        <f t="shared" si="7"/>
        <v>0</v>
      </c>
      <c r="R182" s="4">
        <f t="shared" si="8"/>
        <v>0</v>
      </c>
    </row>
    <row r="183" spans="16:18" x14ac:dyDescent="0.3">
      <c r="P183" s="4" t="str">
        <f t="shared" si="6"/>
        <v>0</v>
      </c>
      <c r="Q183" s="4" t="str">
        <f t="shared" si="7"/>
        <v>0</v>
      </c>
      <c r="R183" s="4">
        <f t="shared" si="8"/>
        <v>0</v>
      </c>
    </row>
    <row r="184" spans="16:18" x14ac:dyDescent="0.3">
      <c r="P184" s="4" t="str">
        <f t="shared" si="6"/>
        <v>0</v>
      </c>
      <c r="Q184" s="4" t="str">
        <f t="shared" si="7"/>
        <v>0</v>
      </c>
      <c r="R184" s="4">
        <f t="shared" si="8"/>
        <v>0</v>
      </c>
    </row>
    <row r="185" spans="16:18" x14ac:dyDescent="0.3">
      <c r="P185" s="4" t="str">
        <f t="shared" si="6"/>
        <v>0</v>
      </c>
      <c r="Q185" s="4" t="str">
        <f t="shared" si="7"/>
        <v>0</v>
      </c>
      <c r="R185" s="4">
        <f t="shared" si="8"/>
        <v>0</v>
      </c>
    </row>
    <row r="186" spans="16:18" x14ac:dyDescent="0.3">
      <c r="P186" s="4" t="str">
        <f t="shared" si="6"/>
        <v>0</v>
      </c>
      <c r="Q186" s="4" t="str">
        <f t="shared" si="7"/>
        <v>0</v>
      </c>
      <c r="R186" s="4">
        <f t="shared" si="8"/>
        <v>0</v>
      </c>
    </row>
    <row r="187" spans="16:18" x14ac:dyDescent="0.3">
      <c r="P187" s="4" t="str">
        <f t="shared" si="6"/>
        <v>0</v>
      </c>
      <c r="Q187" s="4" t="str">
        <f t="shared" si="7"/>
        <v>0</v>
      </c>
      <c r="R187" s="4">
        <f t="shared" si="8"/>
        <v>0</v>
      </c>
    </row>
    <row r="188" spans="16:18" x14ac:dyDescent="0.3">
      <c r="P188" s="4" t="str">
        <f t="shared" si="6"/>
        <v>0</v>
      </c>
      <c r="Q188" s="4" t="str">
        <f t="shared" si="7"/>
        <v>0</v>
      </c>
      <c r="R188" s="4">
        <f t="shared" si="8"/>
        <v>0</v>
      </c>
    </row>
    <row r="189" spans="16:18" x14ac:dyDescent="0.3">
      <c r="P189" s="4" t="str">
        <f t="shared" si="6"/>
        <v>0</v>
      </c>
      <c r="Q189" s="4" t="str">
        <f t="shared" si="7"/>
        <v>0</v>
      </c>
      <c r="R189" s="4">
        <f t="shared" si="8"/>
        <v>0</v>
      </c>
    </row>
    <row r="190" spans="16:18" x14ac:dyDescent="0.3">
      <c r="P190" s="4" t="str">
        <f t="shared" si="6"/>
        <v>0</v>
      </c>
      <c r="Q190" s="4" t="str">
        <f t="shared" si="7"/>
        <v>0</v>
      </c>
      <c r="R190" s="4">
        <f t="shared" si="8"/>
        <v>0</v>
      </c>
    </row>
    <row r="191" spans="16:18" x14ac:dyDescent="0.3">
      <c r="P191" s="4" t="str">
        <f t="shared" si="6"/>
        <v>0</v>
      </c>
      <c r="Q191" s="4" t="str">
        <f t="shared" si="7"/>
        <v>0</v>
      </c>
      <c r="R191" s="4">
        <f t="shared" si="8"/>
        <v>0</v>
      </c>
    </row>
    <row r="192" spans="16:18" x14ac:dyDescent="0.3">
      <c r="P192" s="4" t="str">
        <f t="shared" si="6"/>
        <v>0</v>
      </c>
      <c r="Q192" s="4" t="str">
        <f t="shared" si="7"/>
        <v>0</v>
      </c>
      <c r="R192" s="4">
        <f t="shared" si="8"/>
        <v>0</v>
      </c>
    </row>
    <row r="193" spans="16:18" x14ac:dyDescent="0.3">
      <c r="P193" s="4" t="str">
        <f t="shared" si="6"/>
        <v>0</v>
      </c>
      <c r="Q193" s="4" t="str">
        <f t="shared" si="7"/>
        <v>0</v>
      </c>
      <c r="R193" s="4">
        <f t="shared" si="8"/>
        <v>0</v>
      </c>
    </row>
    <row r="194" spans="16:18" x14ac:dyDescent="0.3">
      <c r="P194" s="4" t="str">
        <f t="shared" ref="P194:P257" si="9">C194&amp;-D194</f>
        <v>0</v>
      </c>
      <c r="Q194" s="4" t="str">
        <f t="shared" ref="Q194:Q257" si="10">P194&amp;E194&amp;F194</f>
        <v>0</v>
      </c>
      <c r="R194" s="4">
        <f t="shared" ref="R194:R257" si="11">H194</f>
        <v>0</v>
      </c>
    </row>
    <row r="195" spans="16:18" x14ac:dyDescent="0.3">
      <c r="P195" s="4" t="str">
        <f t="shared" si="9"/>
        <v>0</v>
      </c>
      <c r="Q195" s="4" t="str">
        <f t="shared" si="10"/>
        <v>0</v>
      </c>
      <c r="R195" s="4">
        <f t="shared" si="11"/>
        <v>0</v>
      </c>
    </row>
    <row r="196" spans="16:18" x14ac:dyDescent="0.3">
      <c r="P196" s="4" t="str">
        <f t="shared" si="9"/>
        <v>0</v>
      </c>
      <c r="Q196" s="4" t="str">
        <f t="shared" si="10"/>
        <v>0</v>
      </c>
      <c r="R196" s="4">
        <f t="shared" si="11"/>
        <v>0</v>
      </c>
    </row>
    <row r="197" spans="16:18" x14ac:dyDescent="0.3">
      <c r="P197" s="4" t="str">
        <f t="shared" si="9"/>
        <v>0</v>
      </c>
      <c r="Q197" s="4" t="str">
        <f t="shared" si="10"/>
        <v>0</v>
      </c>
      <c r="R197" s="4">
        <f t="shared" si="11"/>
        <v>0</v>
      </c>
    </row>
    <row r="198" spans="16:18" x14ac:dyDescent="0.3">
      <c r="P198" s="4" t="str">
        <f t="shared" si="9"/>
        <v>0</v>
      </c>
      <c r="Q198" s="4" t="str">
        <f t="shared" si="10"/>
        <v>0</v>
      </c>
      <c r="R198" s="4">
        <f t="shared" si="11"/>
        <v>0</v>
      </c>
    </row>
    <row r="199" spans="16:18" x14ac:dyDescent="0.3">
      <c r="P199" s="4" t="str">
        <f t="shared" si="9"/>
        <v>0</v>
      </c>
      <c r="Q199" s="4" t="str">
        <f t="shared" si="10"/>
        <v>0</v>
      </c>
      <c r="R199" s="4">
        <f t="shared" si="11"/>
        <v>0</v>
      </c>
    </row>
    <row r="200" spans="16:18" x14ac:dyDescent="0.3">
      <c r="P200" s="4" t="str">
        <f t="shared" si="9"/>
        <v>0</v>
      </c>
      <c r="Q200" s="4" t="str">
        <f t="shared" si="10"/>
        <v>0</v>
      </c>
      <c r="R200" s="4">
        <f t="shared" si="11"/>
        <v>0</v>
      </c>
    </row>
    <row r="201" spans="16:18" x14ac:dyDescent="0.3">
      <c r="P201" s="4" t="str">
        <f t="shared" si="9"/>
        <v>0</v>
      </c>
      <c r="Q201" s="4" t="str">
        <f t="shared" si="10"/>
        <v>0</v>
      </c>
      <c r="R201" s="4">
        <f t="shared" si="11"/>
        <v>0</v>
      </c>
    </row>
    <row r="202" spans="16:18" x14ac:dyDescent="0.3">
      <c r="P202" s="4" t="str">
        <f t="shared" si="9"/>
        <v>0</v>
      </c>
      <c r="Q202" s="4" t="str">
        <f t="shared" si="10"/>
        <v>0</v>
      </c>
      <c r="R202" s="4">
        <f t="shared" si="11"/>
        <v>0</v>
      </c>
    </row>
    <row r="203" spans="16:18" x14ac:dyDescent="0.3">
      <c r="P203" s="4" t="str">
        <f t="shared" si="9"/>
        <v>0</v>
      </c>
      <c r="Q203" s="4" t="str">
        <f t="shared" si="10"/>
        <v>0</v>
      </c>
      <c r="R203" s="4">
        <f t="shared" si="11"/>
        <v>0</v>
      </c>
    </row>
    <row r="204" spans="16:18" x14ac:dyDescent="0.3">
      <c r="P204" s="4" t="str">
        <f t="shared" si="9"/>
        <v>0</v>
      </c>
      <c r="Q204" s="4" t="str">
        <f t="shared" si="10"/>
        <v>0</v>
      </c>
      <c r="R204" s="4">
        <f t="shared" si="11"/>
        <v>0</v>
      </c>
    </row>
    <row r="205" spans="16:18" x14ac:dyDescent="0.3">
      <c r="P205" s="4" t="str">
        <f t="shared" si="9"/>
        <v>0</v>
      </c>
      <c r="Q205" s="4" t="str">
        <f t="shared" si="10"/>
        <v>0</v>
      </c>
      <c r="R205" s="4">
        <f t="shared" si="11"/>
        <v>0</v>
      </c>
    </row>
    <row r="206" spans="16:18" x14ac:dyDescent="0.3">
      <c r="P206" s="4" t="str">
        <f t="shared" si="9"/>
        <v>0</v>
      </c>
      <c r="Q206" s="4" t="str">
        <f t="shared" si="10"/>
        <v>0</v>
      </c>
      <c r="R206" s="4">
        <f t="shared" si="11"/>
        <v>0</v>
      </c>
    </row>
    <row r="207" spans="16:18" x14ac:dyDescent="0.3">
      <c r="P207" s="4" t="str">
        <f t="shared" si="9"/>
        <v>0</v>
      </c>
      <c r="Q207" s="4" t="str">
        <f t="shared" si="10"/>
        <v>0</v>
      </c>
      <c r="R207" s="4">
        <f t="shared" si="11"/>
        <v>0</v>
      </c>
    </row>
    <row r="208" spans="16:18" x14ac:dyDescent="0.3">
      <c r="P208" s="4" t="str">
        <f t="shared" si="9"/>
        <v>0</v>
      </c>
      <c r="Q208" s="4" t="str">
        <f t="shared" si="10"/>
        <v>0</v>
      </c>
      <c r="R208" s="4">
        <f t="shared" si="11"/>
        <v>0</v>
      </c>
    </row>
    <row r="209" spans="16:18" x14ac:dyDescent="0.3">
      <c r="P209" s="4" t="str">
        <f t="shared" si="9"/>
        <v>0</v>
      </c>
      <c r="Q209" s="4" t="str">
        <f t="shared" si="10"/>
        <v>0</v>
      </c>
      <c r="R209" s="4">
        <f t="shared" si="11"/>
        <v>0</v>
      </c>
    </row>
    <row r="210" spans="16:18" x14ac:dyDescent="0.3">
      <c r="P210" s="4" t="str">
        <f t="shared" si="9"/>
        <v>0</v>
      </c>
      <c r="Q210" s="4" t="str">
        <f t="shared" si="10"/>
        <v>0</v>
      </c>
      <c r="R210" s="4">
        <f t="shared" si="11"/>
        <v>0</v>
      </c>
    </row>
    <row r="211" spans="16:18" x14ac:dyDescent="0.3">
      <c r="P211" s="4" t="str">
        <f t="shared" si="9"/>
        <v>0</v>
      </c>
      <c r="Q211" s="4" t="str">
        <f t="shared" si="10"/>
        <v>0</v>
      </c>
      <c r="R211" s="4">
        <f t="shared" si="11"/>
        <v>0</v>
      </c>
    </row>
    <row r="212" spans="16:18" x14ac:dyDescent="0.3">
      <c r="P212" s="4" t="str">
        <f t="shared" si="9"/>
        <v>0</v>
      </c>
      <c r="Q212" s="4" t="str">
        <f t="shared" si="10"/>
        <v>0</v>
      </c>
      <c r="R212" s="4">
        <f t="shared" si="11"/>
        <v>0</v>
      </c>
    </row>
    <row r="213" spans="16:18" x14ac:dyDescent="0.3">
      <c r="P213" s="4" t="str">
        <f t="shared" si="9"/>
        <v>0</v>
      </c>
      <c r="Q213" s="4" t="str">
        <f t="shared" si="10"/>
        <v>0</v>
      </c>
      <c r="R213" s="4">
        <f t="shared" si="11"/>
        <v>0</v>
      </c>
    </row>
    <row r="214" spans="16:18" x14ac:dyDescent="0.3">
      <c r="P214" s="4" t="str">
        <f t="shared" si="9"/>
        <v>0</v>
      </c>
      <c r="Q214" s="4" t="str">
        <f t="shared" si="10"/>
        <v>0</v>
      </c>
      <c r="R214" s="4">
        <f t="shared" si="11"/>
        <v>0</v>
      </c>
    </row>
    <row r="215" spans="16:18" x14ac:dyDescent="0.3">
      <c r="P215" s="4" t="str">
        <f t="shared" si="9"/>
        <v>0</v>
      </c>
      <c r="Q215" s="4" t="str">
        <f t="shared" si="10"/>
        <v>0</v>
      </c>
      <c r="R215" s="4">
        <f t="shared" si="11"/>
        <v>0</v>
      </c>
    </row>
    <row r="216" spans="16:18" x14ac:dyDescent="0.3">
      <c r="P216" s="4" t="str">
        <f t="shared" si="9"/>
        <v>0</v>
      </c>
      <c r="Q216" s="4" t="str">
        <f t="shared" si="10"/>
        <v>0</v>
      </c>
      <c r="R216" s="4">
        <f t="shared" si="11"/>
        <v>0</v>
      </c>
    </row>
    <row r="217" spans="16:18" x14ac:dyDescent="0.3">
      <c r="P217" s="4" t="str">
        <f t="shared" si="9"/>
        <v>0</v>
      </c>
      <c r="Q217" s="4" t="str">
        <f t="shared" si="10"/>
        <v>0</v>
      </c>
      <c r="R217" s="4">
        <f t="shared" si="11"/>
        <v>0</v>
      </c>
    </row>
    <row r="218" spans="16:18" x14ac:dyDescent="0.3">
      <c r="P218" s="4" t="str">
        <f t="shared" si="9"/>
        <v>0</v>
      </c>
      <c r="Q218" s="4" t="str">
        <f t="shared" si="10"/>
        <v>0</v>
      </c>
      <c r="R218" s="4">
        <f t="shared" si="11"/>
        <v>0</v>
      </c>
    </row>
    <row r="219" spans="16:18" x14ac:dyDescent="0.3">
      <c r="P219" s="4" t="str">
        <f t="shared" si="9"/>
        <v>0</v>
      </c>
      <c r="Q219" s="4" t="str">
        <f t="shared" si="10"/>
        <v>0</v>
      </c>
      <c r="R219" s="4">
        <f t="shared" si="11"/>
        <v>0</v>
      </c>
    </row>
    <row r="220" spans="16:18" x14ac:dyDescent="0.3">
      <c r="P220" s="4" t="str">
        <f t="shared" si="9"/>
        <v>0</v>
      </c>
      <c r="Q220" s="4" t="str">
        <f t="shared" si="10"/>
        <v>0</v>
      </c>
      <c r="R220" s="4">
        <f t="shared" si="11"/>
        <v>0</v>
      </c>
    </row>
    <row r="221" spans="16:18" x14ac:dyDescent="0.3">
      <c r="P221" s="4" t="str">
        <f t="shared" si="9"/>
        <v>0</v>
      </c>
      <c r="Q221" s="4" t="str">
        <f t="shared" si="10"/>
        <v>0</v>
      </c>
      <c r="R221" s="4">
        <f t="shared" si="11"/>
        <v>0</v>
      </c>
    </row>
    <row r="222" spans="16:18" x14ac:dyDescent="0.3">
      <c r="P222" s="4" t="str">
        <f t="shared" si="9"/>
        <v>0</v>
      </c>
      <c r="Q222" s="4" t="str">
        <f t="shared" si="10"/>
        <v>0</v>
      </c>
      <c r="R222" s="4">
        <f t="shared" si="11"/>
        <v>0</v>
      </c>
    </row>
    <row r="223" spans="16:18" x14ac:dyDescent="0.3">
      <c r="P223" s="4" t="str">
        <f t="shared" si="9"/>
        <v>0</v>
      </c>
      <c r="Q223" s="4" t="str">
        <f t="shared" si="10"/>
        <v>0</v>
      </c>
      <c r="R223" s="4">
        <f t="shared" si="11"/>
        <v>0</v>
      </c>
    </row>
    <row r="224" spans="16:18" x14ac:dyDescent="0.3">
      <c r="P224" s="4" t="str">
        <f t="shared" si="9"/>
        <v>0</v>
      </c>
      <c r="Q224" s="4" t="str">
        <f t="shared" si="10"/>
        <v>0</v>
      </c>
      <c r="R224" s="4">
        <f t="shared" si="11"/>
        <v>0</v>
      </c>
    </row>
    <row r="225" spans="16:18" x14ac:dyDescent="0.3">
      <c r="P225" s="4" t="str">
        <f t="shared" si="9"/>
        <v>0</v>
      </c>
      <c r="Q225" s="4" t="str">
        <f t="shared" si="10"/>
        <v>0</v>
      </c>
      <c r="R225" s="4">
        <f t="shared" si="11"/>
        <v>0</v>
      </c>
    </row>
    <row r="226" spans="16:18" x14ac:dyDescent="0.3">
      <c r="P226" s="4" t="str">
        <f t="shared" si="9"/>
        <v>0</v>
      </c>
      <c r="Q226" s="4" t="str">
        <f t="shared" si="10"/>
        <v>0</v>
      </c>
      <c r="R226" s="4">
        <f t="shared" si="11"/>
        <v>0</v>
      </c>
    </row>
    <row r="227" spans="16:18" x14ac:dyDescent="0.3">
      <c r="P227" s="4" t="str">
        <f t="shared" si="9"/>
        <v>0</v>
      </c>
      <c r="Q227" s="4" t="str">
        <f t="shared" si="10"/>
        <v>0</v>
      </c>
      <c r="R227" s="4">
        <f t="shared" si="11"/>
        <v>0</v>
      </c>
    </row>
    <row r="228" spans="16:18" x14ac:dyDescent="0.3">
      <c r="P228" s="4" t="str">
        <f t="shared" si="9"/>
        <v>0</v>
      </c>
      <c r="Q228" s="4" t="str">
        <f t="shared" si="10"/>
        <v>0</v>
      </c>
      <c r="R228" s="4">
        <f t="shared" si="11"/>
        <v>0</v>
      </c>
    </row>
    <row r="229" spans="16:18" x14ac:dyDescent="0.3">
      <c r="P229" s="4" t="str">
        <f t="shared" si="9"/>
        <v>0</v>
      </c>
      <c r="Q229" s="4" t="str">
        <f t="shared" si="10"/>
        <v>0</v>
      </c>
      <c r="R229" s="4">
        <f t="shared" si="11"/>
        <v>0</v>
      </c>
    </row>
    <row r="230" spans="16:18" x14ac:dyDescent="0.3">
      <c r="P230" s="4" t="str">
        <f t="shared" si="9"/>
        <v>0</v>
      </c>
      <c r="Q230" s="4" t="str">
        <f t="shared" si="10"/>
        <v>0</v>
      </c>
      <c r="R230" s="4">
        <f t="shared" si="11"/>
        <v>0</v>
      </c>
    </row>
    <row r="231" spans="16:18" x14ac:dyDescent="0.3">
      <c r="P231" s="4" t="str">
        <f t="shared" si="9"/>
        <v>0</v>
      </c>
      <c r="Q231" s="4" t="str">
        <f t="shared" si="10"/>
        <v>0</v>
      </c>
      <c r="R231" s="4">
        <f t="shared" si="11"/>
        <v>0</v>
      </c>
    </row>
    <row r="232" spans="16:18" x14ac:dyDescent="0.3">
      <c r="P232" s="4" t="str">
        <f t="shared" si="9"/>
        <v>0</v>
      </c>
      <c r="Q232" s="4" t="str">
        <f t="shared" si="10"/>
        <v>0</v>
      </c>
      <c r="R232" s="4">
        <f t="shared" si="11"/>
        <v>0</v>
      </c>
    </row>
    <row r="233" spans="16:18" x14ac:dyDescent="0.3">
      <c r="P233" s="4" t="str">
        <f t="shared" si="9"/>
        <v>0</v>
      </c>
      <c r="Q233" s="4" t="str">
        <f t="shared" si="10"/>
        <v>0</v>
      </c>
      <c r="R233" s="4">
        <f t="shared" si="11"/>
        <v>0</v>
      </c>
    </row>
    <row r="234" spans="16:18" x14ac:dyDescent="0.3">
      <c r="P234" s="4" t="str">
        <f t="shared" si="9"/>
        <v>0</v>
      </c>
      <c r="Q234" s="4" t="str">
        <f t="shared" si="10"/>
        <v>0</v>
      </c>
      <c r="R234" s="4">
        <f t="shared" si="11"/>
        <v>0</v>
      </c>
    </row>
    <row r="235" spans="16:18" x14ac:dyDescent="0.3">
      <c r="P235" s="4" t="str">
        <f t="shared" si="9"/>
        <v>0</v>
      </c>
      <c r="Q235" s="4" t="str">
        <f t="shared" si="10"/>
        <v>0</v>
      </c>
      <c r="R235" s="4">
        <f t="shared" si="11"/>
        <v>0</v>
      </c>
    </row>
    <row r="236" spans="16:18" x14ac:dyDescent="0.3">
      <c r="P236" s="4" t="str">
        <f t="shared" si="9"/>
        <v>0</v>
      </c>
      <c r="Q236" s="4" t="str">
        <f t="shared" si="10"/>
        <v>0</v>
      </c>
      <c r="R236" s="4">
        <f t="shared" si="11"/>
        <v>0</v>
      </c>
    </row>
    <row r="237" spans="16:18" x14ac:dyDescent="0.3">
      <c r="P237" s="4" t="str">
        <f t="shared" si="9"/>
        <v>0</v>
      </c>
      <c r="Q237" s="4" t="str">
        <f t="shared" si="10"/>
        <v>0</v>
      </c>
      <c r="R237" s="4">
        <f t="shared" si="11"/>
        <v>0</v>
      </c>
    </row>
    <row r="238" spans="16:18" x14ac:dyDescent="0.3">
      <c r="P238" s="4" t="str">
        <f t="shared" si="9"/>
        <v>0</v>
      </c>
      <c r="Q238" s="4" t="str">
        <f t="shared" si="10"/>
        <v>0</v>
      </c>
      <c r="R238" s="4">
        <f t="shared" si="11"/>
        <v>0</v>
      </c>
    </row>
    <row r="239" spans="16:18" x14ac:dyDescent="0.3">
      <c r="P239" s="4" t="str">
        <f t="shared" si="9"/>
        <v>0</v>
      </c>
      <c r="Q239" s="4" t="str">
        <f t="shared" si="10"/>
        <v>0</v>
      </c>
      <c r="R239" s="4">
        <f t="shared" si="11"/>
        <v>0</v>
      </c>
    </row>
    <row r="240" spans="16:18" x14ac:dyDescent="0.3">
      <c r="P240" s="4" t="str">
        <f t="shared" si="9"/>
        <v>0</v>
      </c>
      <c r="Q240" s="4" t="str">
        <f t="shared" si="10"/>
        <v>0</v>
      </c>
      <c r="R240" s="4">
        <f t="shared" si="11"/>
        <v>0</v>
      </c>
    </row>
    <row r="241" spans="16:18" x14ac:dyDescent="0.3">
      <c r="P241" s="4" t="str">
        <f t="shared" si="9"/>
        <v>0</v>
      </c>
      <c r="Q241" s="4" t="str">
        <f t="shared" si="10"/>
        <v>0</v>
      </c>
      <c r="R241" s="4">
        <f t="shared" si="11"/>
        <v>0</v>
      </c>
    </row>
    <row r="242" spans="16:18" x14ac:dyDescent="0.3">
      <c r="P242" s="4" t="str">
        <f t="shared" si="9"/>
        <v>0</v>
      </c>
      <c r="Q242" s="4" t="str">
        <f t="shared" si="10"/>
        <v>0</v>
      </c>
      <c r="R242" s="4">
        <f t="shared" si="11"/>
        <v>0</v>
      </c>
    </row>
    <row r="243" spans="16:18" x14ac:dyDescent="0.3">
      <c r="P243" s="4" t="str">
        <f t="shared" si="9"/>
        <v>0</v>
      </c>
      <c r="Q243" s="4" t="str">
        <f t="shared" si="10"/>
        <v>0</v>
      </c>
      <c r="R243" s="4">
        <f t="shared" si="11"/>
        <v>0</v>
      </c>
    </row>
    <row r="244" spans="16:18" x14ac:dyDescent="0.3">
      <c r="P244" s="4" t="str">
        <f t="shared" si="9"/>
        <v>0</v>
      </c>
      <c r="Q244" s="4" t="str">
        <f t="shared" si="10"/>
        <v>0</v>
      </c>
      <c r="R244" s="4">
        <f t="shared" si="11"/>
        <v>0</v>
      </c>
    </row>
    <row r="245" spans="16:18" x14ac:dyDescent="0.3">
      <c r="P245" s="4" t="str">
        <f t="shared" si="9"/>
        <v>0</v>
      </c>
      <c r="Q245" s="4" t="str">
        <f t="shared" si="10"/>
        <v>0</v>
      </c>
      <c r="R245" s="4">
        <f t="shared" si="11"/>
        <v>0</v>
      </c>
    </row>
    <row r="246" spans="16:18" x14ac:dyDescent="0.3">
      <c r="P246" s="4" t="str">
        <f t="shared" si="9"/>
        <v>0</v>
      </c>
      <c r="Q246" s="4" t="str">
        <f t="shared" si="10"/>
        <v>0</v>
      </c>
      <c r="R246" s="4">
        <f t="shared" si="11"/>
        <v>0</v>
      </c>
    </row>
    <row r="247" spans="16:18" x14ac:dyDescent="0.3">
      <c r="P247" s="4" t="str">
        <f t="shared" si="9"/>
        <v>0</v>
      </c>
      <c r="Q247" s="4" t="str">
        <f t="shared" si="10"/>
        <v>0</v>
      </c>
      <c r="R247" s="4">
        <f t="shared" si="11"/>
        <v>0</v>
      </c>
    </row>
    <row r="248" spans="16:18" x14ac:dyDescent="0.3">
      <c r="P248" s="4" t="str">
        <f t="shared" si="9"/>
        <v>0</v>
      </c>
      <c r="Q248" s="4" t="str">
        <f t="shared" si="10"/>
        <v>0</v>
      </c>
      <c r="R248" s="4">
        <f t="shared" si="11"/>
        <v>0</v>
      </c>
    </row>
    <row r="249" spans="16:18" x14ac:dyDescent="0.3">
      <c r="P249" s="4" t="str">
        <f t="shared" si="9"/>
        <v>0</v>
      </c>
      <c r="Q249" s="4" t="str">
        <f t="shared" si="10"/>
        <v>0</v>
      </c>
      <c r="R249" s="4">
        <f t="shared" si="11"/>
        <v>0</v>
      </c>
    </row>
    <row r="250" spans="16:18" x14ac:dyDescent="0.3">
      <c r="P250" s="4" t="str">
        <f t="shared" si="9"/>
        <v>0</v>
      </c>
      <c r="Q250" s="4" t="str">
        <f t="shared" si="10"/>
        <v>0</v>
      </c>
      <c r="R250" s="4">
        <f t="shared" si="11"/>
        <v>0</v>
      </c>
    </row>
    <row r="251" spans="16:18" x14ac:dyDescent="0.3">
      <c r="P251" s="4" t="str">
        <f t="shared" si="9"/>
        <v>0</v>
      </c>
      <c r="Q251" s="4" t="str">
        <f t="shared" si="10"/>
        <v>0</v>
      </c>
      <c r="R251" s="4">
        <f t="shared" si="11"/>
        <v>0</v>
      </c>
    </row>
    <row r="252" spans="16:18" x14ac:dyDescent="0.3">
      <c r="P252" s="4" t="str">
        <f t="shared" si="9"/>
        <v>0</v>
      </c>
      <c r="Q252" s="4" t="str">
        <f t="shared" si="10"/>
        <v>0</v>
      </c>
      <c r="R252" s="4">
        <f t="shared" si="11"/>
        <v>0</v>
      </c>
    </row>
    <row r="253" spans="16:18" x14ac:dyDescent="0.3">
      <c r="P253" s="4" t="str">
        <f t="shared" si="9"/>
        <v>0</v>
      </c>
      <c r="Q253" s="4" t="str">
        <f t="shared" si="10"/>
        <v>0</v>
      </c>
      <c r="R253" s="4">
        <f t="shared" si="11"/>
        <v>0</v>
      </c>
    </row>
    <row r="254" spans="16:18" x14ac:dyDescent="0.3">
      <c r="P254" s="4" t="str">
        <f t="shared" si="9"/>
        <v>0</v>
      </c>
      <c r="Q254" s="4" t="str">
        <f t="shared" si="10"/>
        <v>0</v>
      </c>
      <c r="R254" s="4">
        <f t="shared" si="11"/>
        <v>0</v>
      </c>
    </row>
    <row r="255" spans="16:18" x14ac:dyDescent="0.3">
      <c r="P255" s="4" t="str">
        <f t="shared" si="9"/>
        <v>0</v>
      </c>
      <c r="Q255" s="4" t="str">
        <f t="shared" si="10"/>
        <v>0</v>
      </c>
      <c r="R255" s="4">
        <f t="shared" si="11"/>
        <v>0</v>
      </c>
    </row>
    <row r="256" spans="16:18" x14ac:dyDescent="0.3">
      <c r="P256" s="4" t="str">
        <f t="shared" si="9"/>
        <v>0</v>
      </c>
      <c r="Q256" s="4" t="str">
        <f t="shared" si="10"/>
        <v>0</v>
      </c>
      <c r="R256" s="4">
        <f t="shared" si="11"/>
        <v>0</v>
      </c>
    </row>
    <row r="257" spans="16:18" x14ac:dyDescent="0.3">
      <c r="P257" s="4" t="str">
        <f t="shared" si="9"/>
        <v>0</v>
      </c>
      <c r="Q257" s="4" t="str">
        <f t="shared" si="10"/>
        <v>0</v>
      </c>
      <c r="R257" s="4">
        <f t="shared" si="11"/>
        <v>0</v>
      </c>
    </row>
    <row r="258" spans="16:18" x14ac:dyDescent="0.3">
      <c r="P258" s="4" t="str">
        <f t="shared" ref="P258:P265" si="12">C258&amp;-D258</f>
        <v>0</v>
      </c>
      <c r="Q258" s="4" t="str">
        <f t="shared" ref="Q258:Q265" si="13">P258&amp;E258&amp;F258</f>
        <v>0</v>
      </c>
      <c r="R258" s="4">
        <f t="shared" ref="R258:R265" si="14">H258</f>
        <v>0</v>
      </c>
    </row>
    <row r="259" spans="16:18" x14ac:dyDescent="0.3">
      <c r="P259" s="4" t="str">
        <f t="shared" si="12"/>
        <v>0</v>
      </c>
      <c r="Q259" s="4" t="str">
        <f t="shared" si="13"/>
        <v>0</v>
      </c>
      <c r="R259" s="4">
        <f t="shared" si="14"/>
        <v>0</v>
      </c>
    </row>
    <row r="260" spans="16:18" x14ac:dyDescent="0.3">
      <c r="P260" s="4" t="str">
        <f t="shared" si="12"/>
        <v>0</v>
      </c>
      <c r="Q260" s="4" t="str">
        <f t="shared" si="13"/>
        <v>0</v>
      </c>
      <c r="R260" s="4">
        <f t="shared" si="14"/>
        <v>0</v>
      </c>
    </row>
    <row r="261" spans="16:18" x14ac:dyDescent="0.3">
      <c r="P261" s="4" t="str">
        <f t="shared" si="12"/>
        <v>0</v>
      </c>
      <c r="Q261" s="4" t="str">
        <f t="shared" si="13"/>
        <v>0</v>
      </c>
      <c r="R261" s="4">
        <f t="shared" si="14"/>
        <v>0</v>
      </c>
    </row>
    <row r="262" spans="16:18" x14ac:dyDescent="0.3">
      <c r="P262" s="4" t="str">
        <f t="shared" si="12"/>
        <v>0</v>
      </c>
      <c r="Q262" s="4" t="str">
        <f t="shared" si="13"/>
        <v>0</v>
      </c>
      <c r="R262" s="4">
        <f t="shared" si="14"/>
        <v>0</v>
      </c>
    </row>
    <row r="263" spans="16:18" x14ac:dyDescent="0.3">
      <c r="P263" s="4" t="str">
        <f t="shared" si="12"/>
        <v>0</v>
      </c>
      <c r="Q263" s="4" t="str">
        <f t="shared" si="13"/>
        <v>0</v>
      </c>
      <c r="R263" s="4">
        <f t="shared" si="14"/>
        <v>0</v>
      </c>
    </row>
    <row r="264" spans="16:18" x14ac:dyDescent="0.3">
      <c r="P264" s="4" t="str">
        <f t="shared" si="12"/>
        <v>0</v>
      </c>
      <c r="Q264" s="4" t="str">
        <f t="shared" si="13"/>
        <v>0</v>
      </c>
      <c r="R264" s="4">
        <f t="shared" si="14"/>
        <v>0</v>
      </c>
    </row>
    <row r="265" spans="16:18" x14ac:dyDescent="0.3">
      <c r="P265" s="4" t="str">
        <f t="shared" si="12"/>
        <v>0</v>
      </c>
      <c r="Q265" s="4" t="str">
        <f t="shared" si="13"/>
        <v>0</v>
      </c>
      <c r="R265" s="4">
        <f t="shared" si="14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BE52-15E4-49E9-8AD1-C57995055998}">
  <dimension ref="A1:Y40"/>
  <sheetViews>
    <sheetView topLeftCell="G1" zoomScale="109"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1" max="1" bestFit="true" customWidth="true" style="163" width="19.109375"/>
    <col min="2" max="2" customWidth="true" style="86" width="33.88671875"/>
    <col min="3" max="3" customWidth="true" style="3" width="25.88671875"/>
    <col min="4" max="4" customWidth="true" style="3" width="30.6640625"/>
    <col min="5" max="5" bestFit="true" customWidth="true" style="3" width="36.5546875"/>
    <col min="6" max="6" bestFit="true" customWidth="true" style="3" width="23.88671875"/>
    <col min="7" max="7" customWidth="true" style="3" width="21.5546875"/>
    <col min="8" max="8" bestFit="true" customWidth="true" style="3" width="26.0"/>
    <col min="9" max="9" customWidth="true" style="3" width="31.6640625"/>
    <col min="10" max="10" customWidth="true" style="3" width="13.6640625"/>
    <col min="11" max="11" customWidth="true" style="3" width="17.44140625"/>
    <col min="12" max="12" customWidth="true" style="3" width="16.44140625"/>
    <col min="13" max="13" customWidth="true" style="3" width="20.6640625"/>
    <col min="14" max="14" customWidth="true" style="3" width="14.0"/>
    <col min="15" max="15" customWidth="true" style="3" width="15.0"/>
    <col min="16" max="16" customWidth="true" style="3" width="33.5546875"/>
    <col min="17" max="17" customWidth="true" style="3" width="18.44140625"/>
    <col min="18" max="18" customWidth="true" style="3" width="21.88671875"/>
    <col min="19" max="19" customWidth="true" style="3" width="16.0"/>
    <col min="20" max="20" customWidth="true" style="3" width="16.44140625"/>
    <col min="21" max="21" customWidth="true" style="3" width="17.0"/>
    <col min="22" max="22" customWidth="true" style="3" width="24.109375"/>
    <col min="23" max="23" customWidth="true" style="132" width="26.109375"/>
    <col min="24" max="24" customWidth="true" style="3" width="34.88671875"/>
    <col min="25" max="25" bestFit="true" customWidth="true" style="3" width="22.0"/>
  </cols>
  <sheetData>
    <row r="1" spans="1:25" x14ac:dyDescent="0.3">
      <c r="A1" s="85" t="s">
        <v>0</v>
      </c>
      <c r="B1" s="85" t="s">
        <v>20</v>
      </c>
      <c r="C1" s="85" t="s">
        <v>21</v>
      </c>
      <c r="D1" s="85" t="s">
        <v>22</v>
      </c>
      <c r="E1" s="85" t="s">
        <v>23</v>
      </c>
      <c r="F1" s="85" t="s">
        <v>24</v>
      </c>
      <c r="G1" s="85" t="s">
        <v>25</v>
      </c>
      <c r="H1" s="85" t="s">
        <v>26</v>
      </c>
      <c r="I1" s="85" t="s">
        <v>27</v>
      </c>
      <c r="J1" s="85" t="s">
        <v>28</v>
      </c>
      <c r="K1" s="85" t="s">
        <v>29</v>
      </c>
      <c r="L1" s="85" t="s">
        <v>30</v>
      </c>
      <c r="M1" s="85" t="s">
        <v>31</v>
      </c>
      <c r="N1" s="85" t="s">
        <v>32</v>
      </c>
      <c r="O1" s="85" t="s">
        <v>33</v>
      </c>
      <c r="P1" s="85" t="s">
        <v>34</v>
      </c>
      <c r="Q1" s="85" t="s">
        <v>35</v>
      </c>
      <c r="R1" s="85" t="s">
        <v>12</v>
      </c>
      <c r="S1" s="85" t="s">
        <v>13</v>
      </c>
      <c r="T1" s="85" t="s">
        <v>36</v>
      </c>
      <c r="U1" s="85" t="s">
        <v>37</v>
      </c>
      <c r="V1" s="85" t="s">
        <v>38</v>
      </c>
      <c r="W1" s="131" t="s">
        <v>39</v>
      </c>
      <c r="X1" s="85" t="s">
        <v>40</v>
      </c>
      <c r="Y1" s="85" t="s">
        <v>41</v>
      </c>
    </row>
    <row r="2" spans="1:25" x14ac:dyDescent="0.3">
      <c r="A2" s="163" t="s">
        <v>1070</v>
      </c>
      <c r="B2" s="86" t="s">
        <v>42</v>
      </c>
      <c r="C2" s="3" t="s">
        <v>743</v>
      </c>
      <c r="D2" s="3" t="s">
        <v>744</v>
      </c>
      <c r="E2" s="3" t="s">
        <v>245</v>
      </c>
      <c r="F2" s="3" t="s">
        <v>43</v>
      </c>
      <c r="G2" s="3" t="s">
        <v>1071</v>
      </c>
      <c r="H2" s="3" t="s">
        <v>337</v>
      </c>
      <c r="I2" s="3" t="s">
        <v>1072</v>
      </c>
      <c r="J2" s="3" t="s">
        <v>246</v>
      </c>
      <c r="K2" s="3" t="s">
        <v>45</v>
      </c>
      <c r="L2" s="3" t="s">
        <v>310</v>
      </c>
      <c r="M2" s="3" t="s">
        <v>42</v>
      </c>
      <c r="N2" s="3" t="s">
        <v>46</v>
      </c>
      <c r="O2" s="3" t="s">
        <v>47</v>
      </c>
    </row>
    <row r="3" spans="1:25" x14ac:dyDescent="0.3">
      <c r="A3" s="163" t="s">
        <v>1073</v>
      </c>
      <c r="B3" s="86" t="s">
        <v>48</v>
      </c>
      <c r="C3" s="3" t="s">
        <v>748</v>
      </c>
      <c r="D3" s="3" t="s">
        <v>749</v>
      </c>
      <c r="E3" s="3" t="s">
        <v>49</v>
      </c>
      <c r="F3" s="3" t="s">
        <v>43</v>
      </c>
      <c r="G3" s="3" t="s">
        <v>1071</v>
      </c>
      <c r="H3" s="3" t="s">
        <v>337</v>
      </c>
      <c r="I3" s="3" t="s">
        <v>1072</v>
      </c>
      <c r="J3" s="3" t="s">
        <v>246</v>
      </c>
      <c r="K3" s="3" t="s">
        <v>45</v>
      </c>
      <c r="L3" s="3" t="s">
        <v>308</v>
      </c>
      <c r="M3" s="3" t="s">
        <v>48</v>
      </c>
      <c r="N3" s="3" t="s">
        <v>49</v>
      </c>
      <c r="O3" s="3" t="s">
        <v>47</v>
      </c>
    </row>
    <row r="4" spans="1:25" x14ac:dyDescent="0.3">
      <c r="A4" s="163" t="s">
        <v>1074</v>
      </c>
      <c r="B4" s="86" t="s">
        <v>50</v>
      </c>
      <c r="C4" s="3" t="s">
        <v>751</v>
      </c>
      <c r="D4" s="3" t="s">
        <v>752</v>
      </c>
      <c r="E4" s="3" t="s">
        <v>51</v>
      </c>
      <c r="F4" s="3" t="s">
        <v>43</v>
      </c>
      <c r="G4" s="3" t="s">
        <v>1071</v>
      </c>
      <c r="H4" s="3" t="s">
        <v>337</v>
      </c>
      <c r="I4" s="3" t="s">
        <v>1072</v>
      </c>
      <c r="J4" s="3" t="s">
        <v>246</v>
      </c>
      <c r="K4" s="3" t="s">
        <v>45</v>
      </c>
      <c r="L4" s="3" t="s">
        <v>310</v>
      </c>
      <c r="M4" s="3" t="s">
        <v>50</v>
      </c>
      <c r="N4" s="3" t="s">
        <v>51</v>
      </c>
      <c r="O4" s="3" t="s">
        <v>47</v>
      </c>
    </row>
    <row r="5" spans="1:25" ht="28.8" x14ac:dyDescent="0.3">
      <c r="A5" s="163" t="s">
        <v>1075</v>
      </c>
      <c r="B5" s="86" t="s">
        <v>52</v>
      </c>
      <c r="C5" s="3" t="s">
        <v>754</v>
      </c>
      <c r="D5" s="3" t="s">
        <v>755</v>
      </c>
      <c r="E5" s="3" t="s">
        <v>521</v>
      </c>
      <c r="F5" s="3" t="s">
        <v>43</v>
      </c>
      <c r="G5" s="3" t="s">
        <v>1071</v>
      </c>
      <c r="H5" s="3" t="s">
        <v>337</v>
      </c>
      <c r="I5" s="3" t="s">
        <v>1072</v>
      </c>
      <c r="J5" s="3" t="s">
        <v>246</v>
      </c>
      <c r="K5" s="3" t="s">
        <v>45</v>
      </c>
      <c r="L5" s="3" t="s">
        <v>308</v>
      </c>
      <c r="M5" s="3" t="s">
        <v>52</v>
      </c>
      <c r="N5" s="3" t="s">
        <v>521</v>
      </c>
      <c r="O5" s="3" t="s">
        <v>47</v>
      </c>
    </row>
    <row r="6" spans="1:25" x14ac:dyDescent="0.3">
      <c r="A6" s="163" t="s">
        <v>1076</v>
      </c>
      <c r="B6" s="86" t="s">
        <v>53</v>
      </c>
      <c r="C6" s="3" t="s">
        <v>757</v>
      </c>
      <c r="D6" s="3" t="s">
        <v>758</v>
      </c>
      <c r="E6" s="3" t="s">
        <v>522</v>
      </c>
      <c r="F6" s="3" t="s">
        <v>43</v>
      </c>
      <c r="G6" s="3" t="s">
        <v>1071</v>
      </c>
      <c r="H6" s="3" t="s">
        <v>337</v>
      </c>
      <c r="I6" s="3" t="s">
        <v>1072</v>
      </c>
      <c r="J6" s="3" t="s">
        <v>246</v>
      </c>
      <c r="K6" s="3" t="s">
        <v>45</v>
      </c>
      <c r="L6" s="3" t="s">
        <v>308</v>
      </c>
      <c r="M6" s="3" t="s">
        <v>53</v>
      </c>
      <c r="N6" s="3" t="s">
        <v>522</v>
      </c>
      <c r="O6" s="3" t="s">
        <v>47</v>
      </c>
    </row>
    <row r="7" spans="1:25" x14ac:dyDescent="0.3">
      <c r="A7" s="163" t="s">
        <v>1077</v>
      </c>
      <c r="B7" s="86" t="s">
        <v>54</v>
      </c>
      <c r="C7" s="3" t="s">
        <v>760</v>
      </c>
      <c r="D7" s="3" t="s">
        <v>761</v>
      </c>
      <c r="E7" s="3" t="s">
        <v>55</v>
      </c>
      <c r="F7" s="3" t="s">
        <v>43</v>
      </c>
      <c r="G7" s="3" t="s">
        <v>1071</v>
      </c>
      <c r="H7" s="3" t="s">
        <v>337</v>
      </c>
      <c r="I7" s="3" t="s">
        <v>1072</v>
      </c>
      <c r="J7" s="3" t="s">
        <v>246</v>
      </c>
      <c r="K7" s="3" t="s">
        <v>45</v>
      </c>
      <c r="L7" s="3" t="s">
        <v>310</v>
      </c>
      <c r="M7" s="3" t="s">
        <v>54</v>
      </c>
      <c r="N7" s="3" t="s">
        <v>55</v>
      </c>
      <c r="O7" s="3" t="s">
        <v>56</v>
      </c>
    </row>
    <row r="8" spans="1:25" x14ac:dyDescent="0.3">
      <c r="A8" s="163" t="s">
        <v>1078</v>
      </c>
      <c r="B8" s="86" t="s">
        <v>57</v>
      </c>
      <c r="C8" s="3" t="s">
        <v>763</v>
      </c>
      <c r="D8" s="3" t="s">
        <v>764</v>
      </c>
      <c r="E8" s="3" t="s">
        <v>58</v>
      </c>
      <c r="F8" s="3" t="s">
        <v>43</v>
      </c>
      <c r="G8" s="3" t="s">
        <v>1071</v>
      </c>
      <c r="H8" s="3" t="s">
        <v>337</v>
      </c>
      <c r="I8" s="3" t="s">
        <v>1072</v>
      </c>
      <c r="J8" s="3" t="s">
        <v>246</v>
      </c>
      <c r="K8" s="3" t="s">
        <v>45</v>
      </c>
      <c r="L8" s="3" t="s">
        <v>308</v>
      </c>
      <c r="M8" s="3" t="s">
        <v>57</v>
      </c>
      <c r="N8" s="3" t="s">
        <v>58</v>
      </c>
      <c r="O8" s="3" t="s">
        <v>56</v>
      </c>
    </row>
    <row r="9" spans="1:25" ht="28.8" x14ac:dyDescent="0.3">
      <c r="A9" s="163" t="s">
        <v>1079</v>
      </c>
      <c r="B9" s="86" t="s">
        <v>59</v>
      </c>
      <c r="C9" s="3" t="s">
        <v>766</v>
      </c>
      <c r="D9" s="3" t="s">
        <v>767</v>
      </c>
      <c r="E9" s="3" t="s">
        <v>60</v>
      </c>
      <c r="F9" s="3" t="s">
        <v>43</v>
      </c>
      <c r="G9" s="3" t="s">
        <v>1071</v>
      </c>
      <c r="H9" s="3" t="s">
        <v>337</v>
      </c>
      <c r="I9" s="3" t="s">
        <v>1072</v>
      </c>
      <c r="J9" s="3" t="s">
        <v>246</v>
      </c>
      <c r="K9" s="3" t="s">
        <v>45</v>
      </c>
      <c r="L9" s="3" t="s">
        <v>308</v>
      </c>
      <c r="M9" s="3" t="s">
        <v>59</v>
      </c>
      <c r="N9" s="3" t="s">
        <v>60</v>
      </c>
      <c r="O9" s="3" t="s">
        <v>56</v>
      </c>
    </row>
    <row r="10" spans="1:25" x14ac:dyDescent="0.3">
      <c r="A10" s="163" t="s">
        <v>1080</v>
      </c>
      <c r="B10" s="86" t="s">
        <v>61</v>
      </c>
      <c r="C10" s="3" t="s">
        <v>769</v>
      </c>
      <c r="D10" s="3" t="s">
        <v>770</v>
      </c>
      <c r="E10" s="3" t="s">
        <v>58</v>
      </c>
      <c r="F10" s="3" t="s">
        <v>43</v>
      </c>
      <c r="G10" s="3" t="s">
        <v>1071</v>
      </c>
      <c r="H10" s="3" t="s">
        <v>337</v>
      </c>
      <c r="I10" s="3" t="s">
        <v>1072</v>
      </c>
      <c r="J10" s="3" t="s">
        <v>246</v>
      </c>
      <c r="K10" s="3" t="s">
        <v>45</v>
      </c>
      <c r="L10" s="3" t="s">
        <v>310</v>
      </c>
      <c r="M10" s="3" t="s">
        <v>61</v>
      </c>
      <c r="N10" s="3" t="s">
        <v>58</v>
      </c>
      <c r="O10" s="3" t="s">
        <v>56</v>
      </c>
    </row>
    <row r="11" spans="1:25" ht="57.6" x14ac:dyDescent="0.3">
      <c r="A11" s="163" t="s">
        <v>1081</v>
      </c>
      <c r="B11" s="86" t="s">
        <v>62</v>
      </c>
      <c r="C11" s="3" t="s">
        <v>772</v>
      </c>
      <c r="D11" s="3" t="s">
        <v>773</v>
      </c>
      <c r="E11" s="3" t="s">
        <v>60</v>
      </c>
      <c r="F11" s="3" t="s">
        <v>43</v>
      </c>
      <c r="G11" s="3" t="s">
        <v>1071</v>
      </c>
      <c r="H11" s="3" t="s">
        <v>337</v>
      </c>
      <c r="I11" s="3" t="s">
        <v>1072</v>
      </c>
      <c r="J11" s="3" t="s">
        <v>246</v>
      </c>
      <c r="K11" s="3" t="s">
        <v>45</v>
      </c>
      <c r="L11" s="3" t="s">
        <v>308</v>
      </c>
      <c r="M11" s="3" t="s">
        <v>62</v>
      </c>
      <c r="N11" s="3" t="s">
        <v>60</v>
      </c>
      <c r="O11" s="3" t="s">
        <v>56</v>
      </c>
    </row>
    <row r="12" spans="1:25" ht="43.2" x14ac:dyDescent="0.3">
      <c r="A12" s="163" t="s">
        <v>1082</v>
      </c>
      <c r="B12" s="86" t="s">
        <v>63</v>
      </c>
      <c r="C12" s="3" t="s">
        <v>775</v>
      </c>
      <c r="D12" s="3" t="s">
        <v>776</v>
      </c>
      <c r="E12" s="3" t="s">
        <v>58</v>
      </c>
      <c r="F12" s="3" t="s">
        <v>43</v>
      </c>
      <c r="G12" s="3" t="s">
        <v>1071</v>
      </c>
      <c r="H12" s="3" t="s">
        <v>337</v>
      </c>
      <c r="I12" s="3" t="s">
        <v>1072</v>
      </c>
      <c r="J12" s="3" t="s">
        <v>246</v>
      </c>
      <c r="K12" s="3" t="s">
        <v>45</v>
      </c>
      <c r="L12" s="3" t="s">
        <v>308</v>
      </c>
      <c r="M12" s="3" t="s">
        <v>63</v>
      </c>
      <c r="N12" s="3" t="s">
        <v>58</v>
      </c>
      <c r="O12" s="3" t="s">
        <v>56</v>
      </c>
    </row>
    <row r="13" spans="1:25" x14ac:dyDescent="0.3">
      <c r="A13" s="163" t="s">
        <v>1083</v>
      </c>
      <c r="B13" s="86" t="s">
        <v>64</v>
      </c>
      <c r="C13" s="3" t="s">
        <v>778</v>
      </c>
      <c r="D13" s="3" t="s">
        <v>779</v>
      </c>
      <c r="E13" s="3" t="s">
        <v>65</v>
      </c>
      <c r="F13" s="3" t="s">
        <v>43</v>
      </c>
      <c r="G13" s="3" t="s">
        <v>1071</v>
      </c>
      <c r="H13" s="3" t="s">
        <v>337</v>
      </c>
      <c r="I13" s="3" t="s">
        <v>1072</v>
      </c>
      <c r="J13" s="3" t="s">
        <v>246</v>
      </c>
      <c r="K13" s="3" t="s">
        <v>45</v>
      </c>
      <c r="L13" s="3" t="s">
        <v>310</v>
      </c>
      <c r="M13" s="3" t="s">
        <v>66</v>
      </c>
      <c r="N13" s="3" t="s">
        <v>65</v>
      </c>
      <c r="O13" s="3" t="s">
        <v>67</v>
      </c>
    </row>
    <row r="14" spans="1:25" x14ac:dyDescent="0.3">
      <c r="A14" s="163" t="s">
        <v>1084</v>
      </c>
      <c r="B14" s="86" t="s">
        <v>68</v>
      </c>
      <c r="C14" s="3" t="s">
        <v>781</v>
      </c>
      <c r="D14" s="3" t="s">
        <v>782</v>
      </c>
      <c r="E14" s="3" t="s">
        <v>247</v>
      </c>
      <c r="F14" s="3" t="s">
        <v>43</v>
      </c>
      <c r="G14" s="3" t="s">
        <v>1071</v>
      </c>
      <c r="H14" s="3" t="s">
        <v>337</v>
      </c>
      <c r="I14" s="3" t="s">
        <v>1072</v>
      </c>
      <c r="J14" s="3" t="s">
        <v>246</v>
      </c>
      <c r="K14" s="3" t="s">
        <v>45</v>
      </c>
      <c r="L14" s="3" t="s">
        <v>310</v>
      </c>
      <c r="M14" s="3" t="s">
        <v>69</v>
      </c>
      <c r="N14" s="3" t="s">
        <v>70</v>
      </c>
      <c r="O14" s="3" t="s">
        <v>67</v>
      </c>
    </row>
    <row r="15" spans="1:25" x14ac:dyDescent="0.3">
      <c r="A15" s="163" t="s">
        <v>1085</v>
      </c>
      <c r="B15" s="86" t="s">
        <v>71</v>
      </c>
      <c r="C15" s="3" t="s">
        <v>784</v>
      </c>
      <c r="D15" s="3" t="s">
        <v>785</v>
      </c>
      <c r="E15" s="3" t="s">
        <v>72</v>
      </c>
      <c r="F15" s="3" t="s">
        <v>43</v>
      </c>
      <c r="G15" s="3" t="s">
        <v>1071</v>
      </c>
      <c r="H15" s="3" t="s">
        <v>337</v>
      </c>
      <c r="I15" s="3" t="s">
        <v>1072</v>
      </c>
      <c r="J15" s="3" t="s">
        <v>246</v>
      </c>
      <c r="K15" s="3" t="s">
        <v>45</v>
      </c>
      <c r="L15" s="3" t="s">
        <v>310</v>
      </c>
      <c r="M15" s="3" t="s">
        <v>71</v>
      </c>
      <c r="N15" s="3" t="s">
        <v>72</v>
      </c>
      <c r="O15" s="3" t="s">
        <v>67</v>
      </c>
    </row>
    <row r="16" spans="1:25" x14ac:dyDescent="0.3">
      <c r="A16" s="163" t="s">
        <v>1086</v>
      </c>
      <c r="B16" s="86" t="s">
        <v>73</v>
      </c>
      <c r="C16" s="3" t="s">
        <v>787</v>
      </c>
      <c r="D16" s="3" t="s">
        <v>788</v>
      </c>
      <c r="E16" s="3" t="s">
        <v>72</v>
      </c>
      <c r="F16" s="3" t="s">
        <v>43</v>
      </c>
      <c r="G16" s="3" t="s">
        <v>1071</v>
      </c>
      <c r="H16" s="3" t="s">
        <v>337</v>
      </c>
      <c r="I16" s="3" t="s">
        <v>1072</v>
      </c>
      <c r="J16" s="3" t="s">
        <v>246</v>
      </c>
      <c r="K16" s="3" t="s">
        <v>45</v>
      </c>
      <c r="L16" s="3" t="s">
        <v>310</v>
      </c>
      <c r="M16" s="3" t="s">
        <v>74</v>
      </c>
      <c r="N16" s="3" t="s">
        <v>72</v>
      </c>
      <c r="O16" s="3" t="s">
        <v>67</v>
      </c>
    </row>
    <row r="17" spans="1:15" x14ac:dyDescent="0.3">
      <c r="A17" s="163" t="s">
        <v>1087</v>
      </c>
      <c r="B17" s="86" t="s">
        <v>75</v>
      </c>
      <c r="C17" s="3" t="s">
        <v>790</v>
      </c>
      <c r="D17" s="3" t="s">
        <v>791</v>
      </c>
      <c r="E17" s="3" t="s">
        <v>76</v>
      </c>
      <c r="F17" s="3" t="s">
        <v>43</v>
      </c>
      <c r="G17" s="3" t="s">
        <v>1071</v>
      </c>
      <c r="H17" s="3" t="s">
        <v>337</v>
      </c>
      <c r="I17" s="3" t="s">
        <v>1072</v>
      </c>
      <c r="J17" s="3" t="s">
        <v>246</v>
      </c>
      <c r="K17" s="3" t="s">
        <v>45</v>
      </c>
      <c r="L17" s="3" t="s">
        <v>310</v>
      </c>
      <c r="M17" s="3" t="s">
        <v>75</v>
      </c>
      <c r="N17" s="3" t="s">
        <v>77</v>
      </c>
      <c r="O17" s="3" t="s">
        <v>67</v>
      </c>
    </row>
    <row r="18" spans="1:15" ht="57.6" x14ac:dyDescent="0.3">
      <c r="A18" s="163" t="s">
        <v>1088</v>
      </c>
      <c r="B18" s="86" t="s">
        <v>793</v>
      </c>
      <c r="C18" s="3" t="s">
        <v>794</v>
      </c>
      <c r="D18" s="3" t="s">
        <v>795</v>
      </c>
      <c r="E18" s="3" t="s">
        <v>79</v>
      </c>
      <c r="F18" s="3" t="s">
        <v>43</v>
      </c>
      <c r="G18" s="3" t="s">
        <v>1071</v>
      </c>
      <c r="H18" s="3" t="s">
        <v>337</v>
      </c>
      <c r="I18" s="3" t="s">
        <v>1072</v>
      </c>
      <c r="J18" s="3" t="s">
        <v>246</v>
      </c>
      <c r="K18" s="3" t="s">
        <v>45</v>
      </c>
      <c r="L18" s="3" t="s">
        <v>308</v>
      </c>
      <c r="M18" s="3" t="s">
        <v>793</v>
      </c>
      <c r="N18" s="3" t="s">
        <v>79</v>
      </c>
      <c r="O18" s="3" t="s">
        <v>80</v>
      </c>
    </row>
    <row r="19" spans="1:15" ht="72" x14ac:dyDescent="0.3">
      <c r="A19" s="163" t="s">
        <v>1089</v>
      </c>
      <c r="B19" s="86" t="s">
        <v>523</v>
      </c>
      <c r="C19" s="3" t="s">
        <v>797</v>
      </c>
      <c r="D19" s="3" t="s">
        <v>798</v>
      </c>
      <c r="E19" s="3" t="s">
        <v>81</v>
      </c>
      <c r="F19" s="3" t="s">
        <v>43</v>
      </c>
      <c r="G19" s="3" t="s">
        <v>1071</v>
      </c>
      <c r="H19" s="3" t="s">
        <v>337</v>
      </c>
      <c r="I19" s="3" t="s">
        <v>1072</v>
      </c>
      <c r="J19" s="3" t="s">
        <v>246</v>
      </c>
      <c r="K19" s="3" t="s">
        <v>45</v>
      </c>
      <c r="L19" s="3" t="s">
        <v>308</v>
      </c>
      <c r="M19" s="3" t="s">
        <v>523</v>
      </c>
      <c r="N19" s="3" t="s">
        <v>81</v>
      </c>
      <c r="O19" s="3" t="s">
        <v>80</v>
      </c>
    </row>
    <row r="20" spans="1:15" ht="115.2" x14ac:dyDescent="0.3">
      <c r="A20" s="163" t="s">
        <v>1090</v>
      </c>
      <c r="B20" s="86" t="s">
        <v>524</v>
      </c>
      <c r="C20" s="3" t="s">
        <v>800</v>
      </c>
      <c r="D20" s="3" t="s">
        <v>801</v>
      </c>
      <c r="E20" s="3" t="s">
        <v>81</v>
      </c>
      <c r="F20" s="3" t="s">
        <v>43</v>
      </c>
      <c r="G20" s="3" t="s">
        <v>1071</v>
      </c>
      <c r="H20" s="3" t="s">
        <v>337</v>
      </c>
      <c r="I20" s="3" t="s">
        <v>1072</v>
      </c>
      <c r="J20" s="3" t="s">
        <v>246</v>
      </c>
      <c r="K20" s="3" t="s">
        <v>45</v>
      </c>
      <c r="L20" s="3" t="s">
        <v>308</v>
      </c>
      <c r="M20" s="3" t="s">
        <v>524</v>
      </c>
      <c r="N20" s="3" t="s">
        <v>81</v>
      </c>
      <c r="O20" s="3" t="s">
        <v>80</v>
      </c>
    </row>
    <row r="21" spans="1:15" x14ac:dyDescent="0.3">
      <c r="A21" s="163" t="s">
        <v>1091</v>
      </c>
      <c r="B21" s="86" t="s">
        <v>82</v>
      </c>
      <c r="C21" s="3" t="s">
        <v>803</v>
      </c>
      <c r="D21" s="3" t="s">
        <v>804</v>
      </c>
      <c r="E21" s="3" t="s">
        <v>525</v>
      </c>
      <c r="F21" s="3" t="s">
        <v>43</v>
      </c>
      <c r="G21" s="3" t="s">
        <v>1071</v>
      </c>
      <c r="H21" s="3" t="s">
        <v>337</v>
      </c>
      <c r="I21" s="3" t="s">
        <v>1072</v>
      </c>
      <c r="J21" s="3" t="s">
        <v>246</v>
      </c>
      <c r="K21" s="3" t="s">
        <v>45</v>
      </c>
      <c r="L21" s="3" t="s">
        <v>308</v>
      </c>
      <c r="M21" s="3" t="s">
        <v>82</v>
      </c>
      <c r="N21" s="3" t="s">
        <v>525</v>
      </c>
      <c r="O21" s="3" t="s">
        <v>80</v>
      </c>
    </row>
    <row r="22" spans="1:15" ht="115.2" x14ac:dyDescent="0.3">
      <c r="A22" s="163" t="s">
        <v>1092</v>
      </c>
      <c r="B22" s="86" t="s">
        <v>526</v>
      </c>
      <c r="C22" s="3" t="s">
        <v>806</v>
      </c>
      <c r="D22" s="3" t="s">
        <v>807</v>
      </c>
      <c r="E22" s="3" t="s">
        <v>83</v>
      </c>
      <c r="F22" s="3" t="s">
        <v>43</v>
      </c>
      <c r="G22" s="3" t="s">
        <v>1071</v>
      </c>
      <c r="H22" s="3" t="s">
        <v>337</v>
      </c>
      <c r="I22" s="3" t="s">
        <v>1072</v>
      </c>
      <c r="J22" s="3" t="s">
        <v>246</v>
      </c>
      <c r="K22" s="3" t="s">
        <v>45</v>
      </c>
      <c r="L22" s="3" t="s">
        <v>308</v>
      </c>
      <c r="M22" s="3" t="s">
        <v>526</v>
      </c>
      <c r="N22" s="3" t="s">
        <v>83</v>
      </c>
      <c r="O22" s="3" t="s">
        <v>80</v>
      </c>
    </row>
    <row r="23" spans="1:15" ht="144" x14ac:dyDescent="0.3">
      <c r="A23" s="163" t="s">
        <v>1093</v>
      </c>
      <c r="B23" s="86" t="s">
        <v>527</v>
      </c>
      <c r="C23" s="3" t="s">
        <v>809</v>
      </c>
      <c r="D23" s="3" t="s">
        <v>810</v>
      </c>
      <c r="E23" s="3" t="s">
        <v>83</v>
      </c>
      <c r="F23" s="3" t="s">
        <v>43</v>
      </c>
      <c r="G23" s="3" t="s">
        <v>1071</v>
      </c>
      <c r="H23" s="3" t="s">
        <v>337</v>
      </c>
      <c r="I23" s="3" t="s">
        <v>1072</v>
      </c>
      <c r="J23" s="3" t="s">
        <v>246</v>
      </c>
      <c r="K23" s="3" t="s">
        <v>45</v>
      </c>
      <c r="L23" s="3" t="s">
        <v>308</v>
      </c>
      <c r="M23" s="3" t="s">
        <v>527</v>
      </c>
      <c r="N23" s="3" t="s">
        <v>83</v>
      </c>
      <c r="O23" s="3" t="s">
        <v>80</v>
      </c>
    </row>
    <row r="24" spans="1:15" x14ac:dyDescent="0.3">
      <c r="A24" s="163" t="s">
        <v>1094</v>
      </c>
      <c r="B24" s="86" t="s">
        <v>84</v>
      </c>
      <c r="C24" s="3" t="s">
        <v>812</v>
      </c>
      <c r="D24" s="3" t="s">
        <v>813</v>
      </c>
      <c r="E24" s="3" t="s">
        <v>58</v>
      </c>
      <c r="F24" s="3" t="s">
        <v>43</v>
      </c>
      <c r="G24" s="3" t="s">
        <v>1071</v>
      </c>
      <c r="H24" s="3" t="s">
        <v>337</v>
      </c>
      <c r="I24" s="3" t="s">
        <v>1072</v>
      </c>
      <c r="J24" s="3" t="s">
        <v>246</v>
      </c>
      <c r="K24" s="3" t="s">
        <v>45</v>
      </c>
      <c r="L24" s="3" t="s">
        <v>310</v>
      </c>
      <c r="M24" s="3" t="s">
        <v>84</v>
      </c>
      <c r="N24" s="3" t="s">
        <v>677</v>
      </c>
      <c r="O24" s="3" t="s">
        <v>80</v>
      </c>
    </row>
    <row r="25" spans="1:15" x14ac:dyDescent="0.3">
      <c r="A25" s="163" t="s">
        <v>1095</v>
      </c>
      <c r="B25" s="86" t="s">
        <v>85</v>
      </c>
      <c r="C25" s="3" t="s">
        <v>815</v>
      </c>
      <c r="D25" s="3" t="s">
        <v>816</v>
      </c>
      <c r="E25" s="3" t="s">
        <v>86</v>
      </c>
      <c r="F25" s="3" t="s">
        <v>43</v>
      </c>
      <c r="G25" s="3" t="s">
        <v>1071</v>
      </c>
      <c r="H25" s="3" t="s">
        <v>337</v>
      </c>
      <c r="I25" s="3" t="s">
        <v>1072</v>
      </c>
      <c r="J25" s="3" t="s">
        <v>246</v>
      </c>
      <c r="K25" s="3" t="s">
        <v>45</v>
      </c>
      <c r="L25" s="3" t="s">
        <v>310</v>
      </c>
      <c r="M25" s="3" t="s">
        <v>529</v>
      </c>
      <c r="N25" s="3" t="s">
        <v>87</v>
      </c>
      <c r="O25" s="3" t="s">
        <v>80</v>
      </c>
    </row>
    <row r="26" spans="1:15" ht="28.8" x14ac:dyDescent="0.3">
      <c r="A26" s="163" t="s">
        <v>1096</v>
      </c>
      <c r="B26" s="86" t="s">
        <v>88</v>
      </c>
      <c r="C26" s="3" t="s">
        <v>818</v>
      </c>
      <c r="D26" s="3" t="s">
        <v>819</v>
      </c>
      <c r="E26" s="3" t="s">
        <v>89</v>
      </c>
      <c r="F26" s="3" t="s">
        <v>43</v>
      </c>
      <c r="G26" s="3" t="s">
        <v>1071</v>
      </c>
      <c r="H26" s="3" t="s">
        <v>337</v>
      </c>
      <c r="I26" s="3" t="s">
        <v>1072</v>
      </c>
      <c r="J26" s="3" t="s">
        <v>246</v>
      </c>
      <c r="K26" s="3" t="s">
        <v>45</v>
      </c>
      <c r="L26" s="3" t="s">
        <v>308</v>
      </c>
      <c r="M26" s="3" t="s">
        <v>88</v>
      </c>
      <c r="N26" s="3" t="s">
        <v>89</v>
      </c>
      <c r="O26" s="3" t="s">
        <v>80</v>
      </c>
    </row>
    <row r="27" spans="1:15" x14ac:dyDescent="0.3">
      <c r="A27" s="163" t="s">
        <v>1097</v>
      </c>
      <c r="B27" s="86" t="s">
        <v>90</v>
      </c>
      <c r="C27" s="3" t="s">
        <v>821</v>
      </c>
      <c r="D27" s="3" t="s">
        <v>822</v>
      </c>
      <c r="E27" s="3" t="s">
        <v>58</v>
      </c>
      <c r="F27" s="3" t="s">
        <v>43</v>
      </c>
      <c r="G27" s="3" t="s">
        <v>1071</v>
      </c>
      <c r="H27" s="3" t="s">
        <v>337</v>
      </c>
      <c r="I27" s="3" t="s">
        <v>1072</v>
      </c>
      <c r="J27" s="3" t="s">
        <v>246</v>
      </c>
      <c r="K27" s="3" t="s">
        <v>45</v>
      </c>
      <c r="L27" s="3" t="s">
        <v>310</v>
      </c>
      <c r="M27" s="3" t="s">
        <v>90</v>
      </c>
      <c r="N27" s="3" t="s">
        <v>58</v>
      </c>
      <c r="O27" s="3" t="s">
        <v>80</v>
      </c>
    </row>
    <row r="28" spans="1:15" x14ac:dyDescent="0.3">
      <c r="A28" s="163" t="s">
        <v>1098</v>
      </c>
      <c r="B28" s="86" t="s">
        <v>91</v>
      </c>
      <c r="C28" s="3" t="s">
        <v>824</v>
      </c>
      <c r="D28" s="3" t="s">
        <v>825</v>
      </c>
      <c r="E28" s="3" t="s">
        <v>92</v>
      </c>
      <c r="F28" s="3" t="s">
        <v>43</v>
      </c>
      <c r="G28" s="3" t="s">
        <v>1071</v>
      </c>
      <c r="H28" s="3" t="s">
        <v>337</v>
      </c>
      <c r="I28" s="3" t="s">
        <v>1072</v>
      </c>
      <c r="J28" s="3" t="s">
        <v>246</v>
      </c>
      <c r="K28" s="3" t="s">
        <v>45</v>
      </c>
      <c r="L28" s="3" t="s">
        <v>310</v>
      </c>
      <c r="M28" s="3" t="s">
        <v>530</v>
      </c>
      <c r="N28" s="3" t="s">
        <v>93</v>
      </c>
      <c r="O28" s="3" t="s">
        <v>94</v>
      </c>
    </row>
    <row r="29" spans="1:15" x14ac:dyDescent="0.3">
      <c r="A29" s="163" t="s">
        <v>1099</v>
      </c>
      <c r="B29" s="86" t="s">
        <v>95</v>
      </c>
      <c r="C29" s="3" t="s">
        <v>827</v>
      </c>
      <c r="D29" s="3" t="s">
        <v>828</v>
      </c>
      <c r="E29" s="3" t="s">
        <v>248</v>
      </c>
      <c r="F29" s="3" t="s">
        <v>43</v>
      </c>
      <c r="G29" s="3" t="s">
        <v>1071</v>
      </c>
      <c r="H29" s="3" t="s">
        <v>337</v>
      </c>
      <c r="I29" s="3" t="s">
        <v>1072</v>
      </c>
      <c r="J29" s="3" t="s">
        <v>246</v>
      </c>
      <c r="K29" s="3" t="s">
        <v>45</v>
      </c>
      <c r="L29" s="3" t="s">
        <v>310</v>
      </c>
      <c r="M29" s="3" t="s">
        <v>96</v>
      </c>
      <c r="N29" s="3" t="s">
        <v>97</v>
      </c>
      <c r="O29" s="3" t="s">
        <v>94</v>
      </c>
    </row>
    <row r="30" spans="1:15" x14ac:dyDescent="0.3">
      <c r="A30" s="163" t="s">
        <v>1100</v>
      </c>
      <c r="B30" s="86" t="s">
        <v>98</v>
      </c>
      <c r="C30" s="3" t="s">
        <v>830</v>
      </c>
      <c r="D30" s="3" t="s">
        <v>831</v>
      </c>
      <c r="E30" s="3" t="s">
        <v>58</v>
      </c>
      <c r="F30" s="3" t="s">
        <v>43</v>
      </c>
      <c r="G30" s="3" t="s">
        <v>1071</v>
      </c>
      <c r="H30" s="3" t="s">
        <v>337</v>
      </c>
      <c r="I30" s="3" t="s">
        <v>1072</v>
      </c>
      <c r="J30" s="3" t="s">
        <v>246</v>
      </c>
      <c r="K30" s="3" t="s">
        <v>45</v>
      </c>
      <c r="L30" s="3" t="s">
        <v>308</v>
      </c>
      <c r="M30" s="3" t="s">
        <v>98</v>
      </c>
      <c r="N30" s="3" t="s">
        <v>99</v>
      </c>
      <c r="O30" s="3" t="s">
        <v>94</v>
      </c>
    </row>
    <row r="31" spans="1:15" ht="28.8" x14ac:dyDescent="0.3">
      <c r="A31" s="163" t="s">
        <v>1101</v>
      </c>
      <c r="B31" s="86" t="s">
        <v>697</v>
      </c>
      <c r="C31" s="3" t="s">
        <v>833</v>
      </c>
      <c r="D31" s="3" t="s">
        <v>834</v>
      </c>
      <c r="E31" s="3" t="s">
        <v>700</v>
      </c>
      <c r="F31" s="3" t="s">
        <v>43</v>
      </c>
      <c r="G31" s="3" t="s">
        <v>1071</v>
      </c>
      <c r="H31" s="3" t="s">
        <v>337</v>
      </c>
      <c r="I31" s="3" t="s">
        <v>1072</v>
      </c>
      <c r="J31" s="3" t="s">
        <v>246</v>
      </c>
      <c r="K31" s="3" t="s">
        <v>701</v>
      </c>
      <c r="L31" s="3" t="s">
        <v>310</v>
      </c>
      <c r="M31" s="3" t="s">
        <v>835</v>
      </c>
      <c r="N31" s="3" t="s">
        <v>836</v>
      </c>
      <c r="O31" s="3" t="s">
        <v>80</v>
      </c>
    </row>
    <row r="32" spans="1:15" ht="28.8" x14ac:dyDescent="0.3">
      <c r="A32" s="163" t="s">
        <v>1102</v>
      </c>
      <c r="B32" s="86" t="s">
        <v>704</v>
      </c>
      <c r="C32" s="3" t="s">
        <v>838</v>
      </c>
      <c r="D32" s="3" t="s">
        <v>839</v>
      </c>
      <c r="E32" s="3" t="s">
        <v>707</v>
      </c>
      <c r="F32" s="3" t="s">
        <v>43</v>
      </c>
      <c r="G32" s="3" t="s">
        <v>1071</v>
      </c>
      <c r="H32" s="3" t="s">
        <v>337</v>
      </c>
      <c r="I32" s="3" t="s">
        <v>1072</v>
      </c>
      <c r="J32" s="3" t="s">
        <v>246</v>
      </c>
      <c r="K32" s="3" t="s">
        <v>45</v>
      </c>
      <c r="L32" s="3" t="s">
        <v>310</v>
      </c>
      <c r="M32" s="3" t="s">
        <v>708</v>
      </c>
      <c r="N32" s="3" t="s">
        <v>707</v>
      </c>
      <c r="O32" s="3" t="s">
        <v>80</v>
      </c>
    </row>
    <row r="33" spans="1:15" x14ac:dyDescent="0.3">
      <c r="A33" s="163" t="s">
        <v>1103</v>
      </c>
      <c r="B33" s="86" t="s">
        <v>531</v>
      </c>
      <c r="C33" s="3" t="s">
        <v>841</v>
      </c>
      <c r="D33" s="3" t="s">
        <v>842</v>
      </c>
      <c r="E33" s="3" t="s">
        <v>100</v>
      </c>
      <c r="F33" s="3" t="s">
        <v>43</v>
      </c>
      <c r="G33" s="3" t="s">
        <v>1071</v>
      </c>
      <c r="H33" s="3" t="s">
        <v>337</v>
      </c>
      <c r="I33" s="3" t="s">
        <v>1072</v>
      </c>
      <c r="J33" s="3" t="s">
        <v>246</v>
      </c>
      <c r="K33" s="3" t="s">
        <v>45</v>
      </c>
      <c r="L33" s="3" t="s">
        <v>308</v>
      </c>
      <c r="M33" s="3" t="s">
        <v>531</v>
      </c>
      <c r="N33" s="3" t="s">
        <v>100</v>
      </c>
      <c r="O33" s="3" t="s">
        <v>101</v>
      </c>
    </row>
    <row r="34" spans="1:15" x14ac:dyDescent="0.3">
      <c r="A34" s="163" t="s">
        <v>1104</v>
      </c>
      <c r="B34" s="86" t="s">
        <v>102</v>
      </c>
      <c r="C34" s="3" t="s">
        <v>844</v>
      </c>
      <c r="D34" s="3" t="s">
        <v>845</v>
      </c>
      <c r="E34" s="3" t="s">
        <v>103</v>
      </c>
      <c r="F34" s="3" t="s">
        <v>43</v>
      </c>
      <c r="G34" s="3" t="s">
        <v>1071</v>
      </c>
      <c r="H34" s="3" t="s">
        <v>337</v>
      </c>
      <c r="I34" s="3" t="s">
        <v>1072</v>
      </c>
      <c r="J34" s="3" t="s">
        <v>246</v>
      </c>
      <c r="K34" s="3" t="s">
        <v>45</v>
      </c>
      <c r="L34" s="3" t="s">
        <v>308</v>
      </c>
      <c r="M34" s="3" t="s">
        <v>102</v>
      </c>
      <c r="N34" s="3" t="s">
        <v>103</v>
      </c>
      <c r="O34" s="3" t="s">
        <v>101</v>
      </c>
    </row>
    <row r="35">
      <c r="A35" t="s" s="163">
        <v>1105</v>
      </c>
      <c r="B35" t="s" s="86">
        <v>104</v>
      </c>
      <c r="C35" t="s" s="3">
        <v>847</v>
      </c>
      <c r="D35" t="s" s="3">
        <v>848</v>
      </c>
      <c r="E35" t="s" s="3">
        <v>105</v>
      </c>
      <c r="F35" t="s" s="3">
        <v>43</v>
      </c>
      <c r="G35" t="s" s="3">
        <v>1071</v>
      </c>
      <c r="H35" t="s" s="3">
        <v>337</v>
      </c>
      <c r="I35" t="s" s="3">
        <v>1072</v>
      </c>
      <c r="J35" t="s" s="3">
        <v>246</v>
      </c>
      <c r="K35" t="s" s="3">
        <v>45</v>
      </c>
      <c r="L35" t="s" s="3">
        <v>308</v>
      </c>
      <c r="M35" t="s" s="3">
        <v>104</v>
      </c>
      <c r="N35" t="s" s="3">
        <v>105</v>
      </c>
      <c r="O35" t="s" s="3">
        <v>101</v>
      </c>
    </row>
    <row r="36">
      <c r="A36" t="s" s="163">
        <v>1106</v>
      </c>
      <c r="B36" t="s" s="86">
        <v>106</v>
      </c>
      <c r="C36" t="s" s="3">
        <v>850</v>
      </c>
      <c r="D36" t="s" s="3">
        <v>851</v>
      </c>
      <c r="E36" t="s" s="3">
        <v>107</v>
      </c>
      <c r="F36" t="s" s="3">
        <v>43</v>
      </c>
      <c r="G36" t="s" s="3">
        <v>1071</v>
      </c>
      <c r="H36" t="s" s="3">
        <v>337</v>
      </c>
      <c r="I36" t="s" s="3">
        <v>1072</v>
      </c>
      <c r="J36" t="s" s="3">
        <v>246</v>
      </c>
      <c r="K36" t="s" s="3">
        <v>45</v>
      </c>
      <c r="L36" t="s" s="3">
        <v>308</v>
      </c>
      <c r="M36" t="s" s="3">
        <v>106</v>
      </c>
      <c r="N36" t="s" s="3">
        <v>107</v>
      </c>
      <c r="O36" t="s" s="3">
        <v>80</v>
      </c>
    </row>
    <row r="37">
      <c r="A37" t="s" s="163">
        <v>1107</v>
      </c>
      <c r="B37" t="s" s="86">
        <v>722</v>
      </c>
      <c r="C37" t="s" s="3">
        <v>853</v>
      </c>
      <c r="D37" t="s" s="3">
        <v>854</v>
      </c>
      <c r="E37" t="s" s="3">
        <v>855</v>
      </c>
      <c r="F37" t="s" s="3">
        <v>43</v>
      </c>
      <c r="G37" t="s" s="3">
        <v>1071</v>
      </c>
      <c r="H37" t="s" s="3">
        <v>337</v>
      </c>
      <c r="I37" t="s" s="3">
        <v>1072</v>
      </c>
      <c r="J37" t="s" s="3">
        <v>246</v>
      </c>
      <c r="K37" t="s" s="3">
        <v>45</v>
      </c>
      <c r="L37" t="s" s="3">
        <v>310</v>
      </c>
      <c r="M37" t="s" s="3">
        <v>722</v>
      </c>
      <c r="N37" t="s" s="3">
        <v>855</v>
      </c>
      <c r="O37" t="s" s="3">
        <v>80</v>
      </c>
    </row>
    <row r="38">
      <c r="A38" t="s" s="163">
        <v>1108</v>
      </c>
      <c r="B38" t="s" s="86">
        <v>728</v>
      </c>
      <c r="C38" t="s" s="3">
        <v>857</v>
      </c>
      <c r="D38" t="s" s="3">
        <v>858</v>
      </c>
      <c r="E38" t="s" s="3">
        <v>731</v>
      </c>
      <c r="F38" t="s" s="3">
        <v>43</v>
      </c>
      <c r="G38" t="s" s="3">
        <v>1071</v>
      </c>
      <c r="H38" t="s" s="3">
        <v>337</v>
      </c>
      <c r="I38" t="s" s="3">
        <v>1072</v>
      </c>
      <c r="J38" t="s" s="3">
        <v>246</v>
      </c>
      <c r="K38" t="s" s="3">
        <v>45</v>
      </c>
      <c r="L38" t="s" s="3">
        <v>308</v>
      </c>
      <c r="M38" t="s" s="3">
        <v>728</v>
      </c>
      <c r="N38" t="s" s="3">
        <v>731</v>
      </c>
      <c r="O38" t="s" s="3">
        <v>80</v>
      </c>
    </row>
    <row r="39">
      <c r="A39" t="s" s="163">
        <v>1109</v>
      </c>
      <c r="B39" t="s" s="86">
        <v>733</v>
      </c>
      <c r="C39" t="s" s="3">
        <v>860</v>
      </c>
      <c r="D39" t="s" s="3">
        <v>861</v>
      </c>
      <c r="E39" t="s" s="3">
        <v>736</v>
      </c>
      <c r="F39" t="s" s="3">
        <v>43</v>
      </c>
      <c r="G39" t="s" s="3">
        <v>1071</v>
      </c>
      <c r="H39" t="s" s="3">
        <v>337</v>
      </c>
      <c r="I39" t="s" s="3">
        <v>1072</v>
      </c>
      <c r="J39" t="s" s="3">
        <v>246</v>
      </c>
      <c r="K39" t="s" s="3">
        <v>45</v>
      </c>
      <c r="L39" t="s" s="3">
        <v>308</v>
      </c>
      <c r="M39" t="s" s="3">
        <v>733</v>
      </c>
      <c r="N39" t="s" s="3">
        <v>736</v>
      </c>
      <c r="O39" t="s" s="3">
        <v>80</v>
      </c>
    </row>
    <row r="40">
      <c r="A40" t="s" s="163">
        <v>1110</v>
      </c>
      <c r="B40" t="s" s="86">
        <v>738</v>
      </c>
      <c r="C40" t="s" s="3">
        <v>863</v>
      </c>
      <c r="D40" t="s" s="3">
        <v>864</v>
      </c>
      <c r="E40" t="s" s="3">
        <v>741</v>
      </c>
      <c r="F40" t="s" s="3">
        <v>43</v>
      </c>
      <c r="G40" t="s" s="3">
        <v>1071</v>
      </c>
      <c r="H40" t="s" s="3">
        <v>337</v>
      </c>
      <c r="I40" t="s" s="3">
        <v>1072</v>
      </c>
      <c r="J40" t="s" s="3">
        <v>246</v>
      </c>
      <c r="K40" t="s" s="3">
        <v>45</v>
      </c>
      <c r="L40" t="s" s="3">
        <v>308</v>
      </c>
      <c r="M40" t="s" s="3">
        <v>738</v>
      </c>
      <c r="N40" t="s" s="3">
        <v>741</v>
      </c>
      <c r="O40" t="s" s="3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1894-F961-4646-9645-BBF26A9806DD}">
  <dimension ref="A1:AP105"/>
  <sheetViews>
    <sheetView zoomScale="109" workbookViewId="0">
      <pane ySplit="1" topLeftCell="A2" activePane="bottomLeft" state="frozen"/>
      <selection pane="bottomLeft" activeCell="M2" sqref="M2"/>
    </sheetView>
  </sheetViews>
  <sheetFormatPr defaultColWidth="9.109375" defaultRowHeight="14.4" x14ac:dyDescent="0.3"/>
  <cols>
    <col min="1" max="2" customWidth="true" style="48" width="17.33203125"/>
    <col min="3" max="3" customWidth="true" style="118" width="45.33203125"/>
    <col min="4" max="4" customWidth="true" style="49" width="13.109375"/>
    <col min="5" max="5" customWidth="true" style="52" width="37.0"/>
    <col min="6" max="6" customWidth="true" style="48" width="32.88671875"/>
    <col min="7" max="10" customWidth="true" style="48" width="30.0"/>
    <col min="11" max="11" customWidth="true" style="48" width="33.5546875"/>
    <col min="12" max="12" customWidth="true" style="48" width="30.0"/>
    <col min="13" max="13" bestFit="true" customWidth="true" style="102" width="32.0"/>
    <col min="14" max="14" customWidth="true" style="51" width="16.109375"/>
    <col min="15" max="15" customWidth="true" style="39" width="23.44140625"/>
    <col min="16" max="16" customWidth="true" style="129" width="29.109375"/>
    <col min="17" max="17" bestFit="true" customWidth="true" style="47" width="26.6640625"/>
    <col min="18" max="18" bestFit="true" customWidth="true" style="22" width="26.5546875"/>
    <col min="19" max="19" style="23" width="9.109375"/>
    <col min="20" max="20" bestFit="true" customWidth="true" width="18.6640625"/>
    <col min="21" max="21" bestFit="true" customWidth="true" width="17.109375"/>
    <col min="24" max="24" bestFit="true" customWidth="true" width="17.6640625"/>
    <col min="27" max="27" bestFit="true" customWidth="true" width="12.44140625"/>
    <col min="28" max="28" bestFit="true" customWidth="true" width="13.0"/>
    <col min="29" max="29" bestFit="true" customWidth="true" width="21.109375"/>
    <col min="30" max="30" bestFit="true" customWidth="true" width="10.5546875"/>
    <col min="31" max="31" bestFit="true" customWidth="true" width="11.109375"/>
    <col min="32" max="32" bestFit="true" customWidth="true" width="8.109375"/>
    <col min="35" max="35" bestFit="true" customWidth="true" width="27.5546875"/>
    <col min="36" max="36" bestFit="true" customWidth="true" width="11.0"/>
    <col min="37" max="37" bestFit="true" customWidth="true" width="9.6640625"/>
    <col min="41" max="41" bestFit="true" customWidth="true" width="16.44140625"/>
    <col min="42" max="42" customWidth="true" width="25.88671875"/>
  </cols>
  <sheetData>
    <row r="1" spans="1:42" ht="20.25" customHeight="1" x14ac:dyDescent="0.3">
      <c r="A1" s="55" t="s">
        <v>108</v>
      </c>
      <c r="B1" s="55" t="s">
        <v>109</v>
      </c>
      <c r="C1" s="112" t="s">
        <v>110</v>
      </c>
      <c r="D1" s="55" t="s">
        <v>111</v>
      </c>
      <c r="E1" s="56" t="s">
        <v>112</v>
      </c>
      <c r="F1" s="55" t="s">
        <v>113</v>
      </c>
      <c r="G1" s="55" t="s">
        <v>114</v>
      </c>
      <c r="H1" s="166" t="s">
        <v>94</v>
      </c>
      <c r="I1" s="167" t="s">
        <v>115</v>
      </c>
      <c r="J1" s="167" t="s">
        <v>116</v>
      </c>
      <c r="K1" s="167" t="s">
        <v>117</v>
      </c>
      <c r="L1" s="167" t="s">
        <v>118</v>
      </c>
      <c r="M1" s="55" t="s">
        <v>119</v>
      </c>
      <c r="N1" s="57" t="s">
        <v>120</v>
      </c>
      <c r="O1" s="126" t="s">
        <v>121</v>
      </c>
      <c r="P1" s="59" t="s">
        <v>122</v>
      </c>
      <c r="Q1" s="60" t="s">
        <v>123</v>
      </c>
      <c r="R1" s="58" t="s">
        <v>124</v>
      </c>
    </row>
    <row r="2" spans="1:42" ht="15" customHeight="1" x14ac:dyDescent="0.3">
      <c r="A2" s="156" t="str">
        <f>Table15[[#This Row],[id]]</f>
        <v>49978</v>
      </c>
      <c r="B2" s="109" t="str" cm="1">
        <f t="array" ref="B2:B100">VLOOKUP(A2:A100,'benefits '!A:C,3,0)</f>
        <v>4660</v>
      </c>
      <c r="C2" s="113" t="str" cm="1">
        <f t="array" ref="C2:C100">VLOOKUP(A2:A100,'benefits '!A:B,2,0)</f>
        <v>Sum Insured</v>
      </c>
      <c r="D2" s="38" t="str" cm="1">
        <f t="array" ref="D2:D100">VLOOKUP(A2:A100,'benefits '!A:F,6,0)</f>
        <v>Mandatory</v>
      </c>
      <c r="E2" s="37" t="str" cm="1">
        <f t="array" ref="E2:E100">VLOOKUP(A2:A100,'benefits '!A:E,5,0)</f>
        <v>250000</v>
      </c>
      <c r="F2" s="37" cm="1">
        <f t="array" ref="F2:F100">VLOOKUP(A2:A100,'benefits '!A:W,23,0)</f>
        <v>0</v>
      </c>
      <c r="G2" s="37">
        <f>IF(OR(COUNTIF(B:B, F2) &gt; 0, COUNTIF(F:F, B2) &gt; 0), "linked", 0)</f>
        <v>0</v>
      </c>
      <c r="H2" s="37" t="str">
        <f>IF(ISNUMBER(SEARCH("maternity", C2)), "maternity", "")</f>
        <v/>
      </c>
      <c r="I2" s="37" t="str">
        <f>IF(ISNUMBER(SEARCH("maternity", D2)), "maternity applicable", "")</f>
        <v/>
      </c>
      <c r="J2" s="37" t="e">
        <f>IF(AND(H2="maternity",
        INDEX(N:N, MATCH(F2, B:B, 0))="Amount",
        INDEX(N:N, MATCH(B2, B:B, 0))="Amount"),
   INDEX(M:M, MATCH(F2, B:B, 0)) + INDEX(M:M, MATCH(B2, B:B, 0)),
   0)</f>
        <v>#N/A</v>
      </c>
      <c r="K2" s="37" t="e">
        <f>IF(AND(H2="maternity",
        INDEX(N:N, MATCH(B2, B:B, 0))="Percentage",
        INDEX(N:N, MATCH(F2, B:B, 0))="Amount"),
   INDEX(M:M, MATCH(F2, B:B, 0)) * (1 + INDEX(M:M, MATCH(B2, B:B, 0))/100),
   0)</f>
        <v>#N/A</v>
      </c>
      <c r="L2" s="37">
        <f>IF(H2="maternity",
    IF(AND(INDEX(N:N, MATCH(B2, B:B, 0))="Amount", INDEX(N:N, MATCH(F2, B:B, 0))="Percentage"),
        (INDEX(M:M, MATCH(F2, B:B, 0))/100) * (1 + INDEX(M:M, MATCH(B2, B:B, 0))),
        0),
    0)</f>
        <v>0</v>
      </c>
      <c r="M2" s="87" t="str" cm="1">
        <f t="array" ref="M2:M100">VLOOKUP(A2:A100,'benefits '!A:J,10,0)</f>
        <v>0.0</v>
      </c>
      <c r="N2" s="38" t="str" cm="1">
        <f t="array" ref="N2:N100">VLOOKUP(A2:A100,'benefits '!A:K,11,0)</f>
        <v>percentage</v>
      </c>
      <c r="O2" s="127" t="e">
        <f>IF(H2&lt;&gt;"maternity",
    IF(AND(INDEX(N:N, MATCH(F2, B:B, 0))="Percentage", INDEX(N:N, MATCH(B2, B:B, 0))="Percentage"),
        (INDEX(M:M, MATCH(F2, B:B, 0))/100) * (INDEX(M:M, MATCH(B2, B:B, 0))/100),
        0),
    0)</f>
        <v>#N/A</v>
      </c>
      <c r="P2" s="129" t="e">
        <f>IF(H2&lt;&gt;"maternity",
    IF(AND(INDEX(N:N, MATCH(F2, B:B, 0))="Amount", INDEX(N:N, MATCH(B2, B:B, 0))="Amount"),
        INDEX(M:M, MATCH(F2, B:B, 0)) + INDEX(M:M, MATCH(B2, B:B, 0)),
        0),
    0)</f>
        <v>#N/A</v>
      </c>
      <c r="Q2" s="130" t="e">
        <f>IF(H2&lt;&gt;"maternity",
    IF(AND(INDEX(N:N, MATCH(B2, B:B, 0))="Percentage", INDEX(N:N, MATCH(F2, B:B, 0))="Amount"),
        INDEX(M:M, MATCH(F2, B:B, 0)) * (1 + INDEX(M:M, MATCH(B2, B:B, 0))/100),
        0),
    0)</f>
        <v>#N/A</v>
      </c>
      <c r="R2" s="22" t="e">
        <f>IF(H2&lt;&gt;"maternity",
    IF(AND(INDEX(N:N, MATCH(B2, B:B, 0))="Amount", INDEX(N:N, MATCH(F2, B:B, 0))="Percentage"),
        (INDEX(M:M, MATCH(F2, B:B, 0))/100) * (1 + INDEX(M:M, MATCH(B2, B:B, 0))),
        0),
    0)</f>
        <v>#N/A</v>
      </c>
      <c r="T2" s="213" t="s">
        <v>125</v>
      </c>
      <c r="U2" s="213"/>
      <c r="W2" s="18"/>
      <c r="X2" s="214" t="s">
        <v>126</v>
      </c>
      <c r="Y2" s="214"/>
      <c r="Z2" s="214"/>
      <c r="AA2" s="214"/>
      <c r="AB2" s="214"/>
      <c r="AD2" s="120" t="s">
        <v>127</v>
      </c>
      <c r="AE2" s="120" t="s">
        <v>128</v>
      </c>
      <c r="AF2" s="120" t="s">
        <v>129</v>
      </c>
      <c r="AI2" s="215" t="s">
        <v>130</v>
      </c>
      <c r="AJ2" s="215"/>
      <c r="AK2" s="215"/>
      <c r="AL2" s="215"/>
      <c r="AM2" s="215"/>
      <c r="AO2" s="213" t="s">
        <v>131</v>
      </c>
      <c r="AP2" s="213"/>
    </row>
    <row r="3" spans="1:42" ht="15.6" x14ac:dyDescent="0.3">
      <c r="A3" s="156" t="str">
        <f>Table15[[#This Row],[id]]</f>
        <v>49979</v>
      </c>
      <c r="B3" s="109" t="str">
        <v>4661</v>
      </c>
      <c r="C3" s="113" t="str">
        <v>Network</v>
      </c>
      <c r="D3" s="38" t="str">
        <v>Mandatory</v>
      </c>
      <c r="E3" s="37" t="str">
        <v>Gold</v>
      </c>
      <c r="F3" s="37">
        <v>0</v>
      </c>
      <c r="G3" s="37">
        <f t="shared" ref="G3:G66" si="0">IF(OR(COUNTIF(B:B, F3) &gt; 0, COUNTIF(F:F, B3) &gt; 0), "linked", 0)</f>
        <v>0</v>
      </c>
      <c r="H3" s="37" t="str">
        <f t="shared" ref="H3:H66" si="1">IF(ISNUMBER(SEARCH("maternity", C3)), "maternity", "")</f>
        <v/>
      </c>
      <c r="I3" s="37" t="e">
        <f t="shared" ref="I3:I66" si="2">IF(AND(H3="maternity",
        INDEX(N:N, MATCH(F3, B:B, 0))="Percentage",
        INDEX(N:N, MATCH(B3, B:B, 0))="Percentage"),
   (INDEX(M:M, MATCH(F3, B:B, 0))/100) * (INDEX(M:M, MATCH(B3, B:B, 0))/100),
   0)</f>
        <v>#N/A</v>
      </c>
      <c r="J3" s="37" t="e">
        <f t="shared" ref="J3:J66" si="3">IF(AND(H3="maternity",
        INDEX(N:N, MATCH(F3, B:B, 0))="Amount",
        INDEX(N:N, MATCH(B3, B:B, 0))="Amount"),
   INDEX(M:M, MATCH(F3, B:B, 0)) + INDEX(M:M, MATCH(B3, B:B, 0)),
   0)</f>
        <v>#N/A</v>
      </c>
      <c r="K3" s="37" t="e">
        <f t="shared" ref="K3:K66" si="4">IF(AND(H3="maternity",
        INDEX(N:N, MATCH(B3, B:B, 0))="Percentage",
        INDEX(N:N, MATCH(F3, B:B, 0))="Amount"),
   INDEX(M:M, MATCH(F3, B:B, 0)) * (1 + INDEX(M:M, MATCH(B3, B:B, 0))/100),
   0)</f>
        <v>#N/A</v>
      </c>
      <c r="L3" s="37">
        <f t="shared" ref="L3:L66" si="5">IF(H3="maternity",
    IF(AND(INDEX(N:N, MATCH(B3, B:B, 0))="Amount", INDEX(N:N, MATCH(F3, B:B, 0))="Percentage"),
        (INDEX(M:M, MATCH(F3, B:B, 0))/100) * (1 + INDEX(M:M, MATCH(B3, B:B, 0))),
        0),
    0)</f>
        <v>0</v>
      </c>
      <c r="M3" s="87" t="str">
        <v>0.0</v>
      </c>
      <c r="N3" s="38" t="str">
        <v>percentage</v>
      </c>
      <c r="O3" s="127" t="e">
        <f t="shared" ref="O3:O66" si="6">IF(H3&lt;&gt;"maternity",
    IF(AND(INDEX(N:N, MATCH(F3, B:B, 0))="Percentage", INDEX(N:N, MATCH(B3, B:B, 0))="Percentage"),
        (INDEX(M:M, MATCH(F3, B:B, 0))/100) * (INDEX(M:M, MATCH(B3, B:B, 0))/100),
        0),
    0)</f>
        <v>#N/A</v>
      </c>
      <c r="P3" s="129" t="e">
        <f t="shared" ref="P3:P66" si="7">IF(H3&lt;&gt;"maternity",
    IF(AND(INDEX(N:N, MATCH(F3, B:B, 0))="Amount", INDEX(N:N, MATCH(B3, B:B, 0))="Amount"),
        INDEX(M:M, MATCH(F3, B:B, 0)) + INDEX(M:M, MATCH(B3, B:B, 0)),
        0),
    0)</f>
        <v>#N/A</v>
      </c>
      <c r="Q3" s="130" t="e">
        <f t="shared" ref="Q3:Q66" si="8">IF(H3&lt;&gt;"maternity",
    IF(AND(INDEX(N:N, MATCH(B3, B:B, 0))="Percentage", INDEX(N:N, MATCH(F3, B:B, 0))="Amount"),
        INDEX(M:M, MATCH(F3, B:B, 0)) * (1 + INDEX(M:M, MATCH(B3, B:B, 0))/100),
        0),
    0)</f>
        <v>#N/A</v>
      </c>
      <c r="R3" s="22" t="e">
        <f t="shared" ref="R3:R66" si="9">IF(H3&lt;&gt;"maternity",
    IF(AND(INDEX(N:N, MATCH(B3, B:B, 0))="Amount", INDEX(N:N, MATCH(F3, B:B, 0))="Percentage"),
        (INDEX(M:M, MATCH(F3, B:B, 0))/100) * (1 + INDEX(M:M, MATCH(B3, B:B, 0))),
        0),
    0)</f>
        <v>#N/A</v>
      </c>
      <c r="T3" s="17" t="s">
        <v>132</v>
      </c>
      <c r="U3" s="17" t="s">
        <v>133</v>
      </c>
      <c r="W3" s="18"/>
      <c r="X3" s="19" t="s">
        <v>134</v>
      </c>
      <c r="Y3" s="25" t="s">
        <v>135</v>
      </c>
      <c r="Z3" s="25" t="s">
        <v>135</v>
      </c>
      <c r="AA3" s="25" t="s">
        <v>129</v>
      </c>
      <c r="AB3" s="25" t="s">
        <v>129</v>
      </c>
      <c r="AD3" s="11" t="s">
        <v>136</v>
      </c>
      <c r="AE3" s="95">
        <f>SUMIFS(M:M, D:D, "Mandatory", N:N, "percentage", G:G, 0)</f>
        <v>0</v>
      </c>
      <c r="AF3" s="95">
        <f>SUMIFS(M:M, D:D, "Mandatory", N:N, "amount", G:G, 0)</f>
        <v>0</v>
      </c>
      <c r="AI3" s="164" t="s">
        <v>137</v>
      </c>
      <c r="AJ3" s="25" t="s">
        <v>135</v>
      </c>
      <c r="AK3" s="25" t="s">
        <v>135</v>
      </c>
      <c r="AL3" s="25" t="s">
        <v>129</v>
      </c>
      <c r="AM3" s="25" t="s">
        <v>129</v>
      </c>
      <c r="AO3" s="171" t="s">
        <v>138</v>
      </c>
      <c r="AP3" s="172" t="s">
        <v>139</v>
      </c>
    </row>
    <row r="4" spans="1:42" ht="15.6" x14ac:dyDescent="0.3">
      <c r="A4" s="156" t="str">
        <f>Table15[[#This Row],[id]]</f>
        <v>49980</v>
      </c>
      <c r="B4" s="109" t="str">
        <v>4662</v>
      </c>
      <c r="C4" s="113" t="str">
        <v>Territorial Scope of Coverage</v>
      </c>
      <c r="D4" s="38" t="str">
        <v>Mandatory</v>
      </c>
      <c r="E4" s="37" t="str">
        <v>UAE + Home Country</v>
      </c>
      <c r="F4" s="37">
        <v>0</v>
      </c>
      <c r="G4" s="37">
        <f t="shared" si="0"/>
        <v>0</v>
      </c>
      <c r="H4" s="37" t="str">
        <f t="shared" si="1"/>
        <v/>
      </c>
      <c r="I4" s="37" t="e">
        <f t="shared" si="2"/>
        <v>#N/A</v>
      </c>
      <c r="J4" s="37" t="e">
        <f t="shared" si="3"/>
        <v>#N/A</v>
      </c>
      <c r="K4" s="37" t="e">
        <f t="shared" si="4"/>
        <v>#N/A</v>
      </c>
      <c r="L4" s="37">
        <f t="shared" si="5"/>
        <v>0</v>
      </c>
      <c r="M4" s="87" t="str">
        <v>0.0</v>
      </c>
      <c r="N4" s="38" t="str">
        <v>percentage</v>
      </c>
      <c r="O4" s="127" t="e">
        <f t="shared" si="6"/>
        <v>#N/A</v>
      </c>
      <c r="P4" s="129" t="e">
        <f t="shared" si="7"/>
        <v>#N/A</v>
      </c>
      <c r="Q4" s="130" t="e">
        <f t="shared" si="8"/>
        <v>#N/A</v>
      </c>
      <c r="R4" s="22" t="e">
        <f t="shared" si="9"/>
        <v>#N/A</v>
      </c>
      <c r="T4" s="95">
        <f>AE5+Y5</f>
        <v>0</v>
      </c>
      <c r="U4" s="72">
        <f>AF5+AB5+AA5+Z5</f>
        <v>0</v>
      </c>
      <c r="X4" s="20" t="s">
        <v>140</v>
      </c>
      <c r="Y4" s="25" t="s">
        <v>135</v>
      </c>
      <c r="Z4" s="25" t="s">
        <v>141</v>
      </c>
      <c r="AA4" s="25" t="s">
        <v>135</v>
      </c>
      <c r="AB4" s="25" t="s">
        <v>129</v>
      </c>
      <c r="AD4" s="11" t="s">
        <v>142</v>
      </c>
      <c r="AE4" s="95">
        <f>SUMIFS(M:M, D:D, "optional", N:N, "percentage", G:G, 0)</f>
        <v>0</v>
      </c>
      <c r="AF4" s="95">
        <f>SUMIFS(M:M, D:D, "Optional", N:N, "amount", G:G, 0)</f>
        <v>0</v>
      </c>
      <c r="AI4" s="165" t="s">
        <v>143</v>
      </c>
      <c r="AJ4" s="25" t="s">
        <v>135</v>
      </c>
      <c r="AK4" s="25" t="s">
        <v>141</v>
      </c>
      <c r="AL4" s="25" t="s">
        <v>135</v>
      </c>
      <c r="AM4" s="170" t="s">
        <v>129</v>
      </c>
      <c r="AO4" s="95">
        <f>AJ5</f>
        <v>0</v>
      </c>
      <c r="AP4" s="95">
        <f>AK5+AL5+AM5</f>
        <v>0</v>
      </c>
    </row>
    <row r="5" spans="1:42" ht="57.6" x14ac:dyDescent="0.3">
      <c r="A5" s="156" t="str">
        <f>Table15[[#This Row],[id]]</f>
        <v>49981</v>
      </c>
      <c r="B5" s="109" t="str">
        <v>4663</v>
      </c>
      <c r="C5" s="113" t="str">
        <v>Coverage Criteria for Treatment outside UAE</v>
      </c>
      <c r="D5" s="38" t="str">
        <v>Mandatory</v>
      </c>
      <c r="E5" s="37" t="str">
        <v>Coverage outside UAE is limited to 90 days per treatment_x000D_
A single holiday or business trip may not exceed 90 days</v>
      </c>
      <c r="F5" s="37">
        <v>0</v>
      </c>
      <c r="G5" s="37">
        <f t="shared" si="0"/>
        <v>0</v>
      </c>
      <c r="H5" s="37" t="str">
        <f t="shared" si="1"/>
        <v/>
      </c>
      <c r="I5" s="37" t="e">
        <f t="shared" si="2"/>
        <v>#N/A</v>
      </c>
      <c r="J5" s="37" t="e">
        <f t="shared" si="3"/>
        <v>#N/A</v>
      </c>
      <c r="K5" s="37" t="e">
        <f t="shared" si="4"/>
        <v>#N/A</v>
      </c>
      <c r="L5" s="37">
        <f t="shared" si="5"/>
        <v>0</v>
      </c>
      <c r="M5" s="87" t="str">
        <v>0.0</v>
      </c>
      <c r="N5" s="38" t="str">
        <v>percentage</v>
      </c>
      <c r="O5" s="127" t="e">
        <f t="shared" si="6"/>
        <v>#N/A</v>
      </c>
      <c r="P5" s="129" t="e">
        <f t="shared" si="7"/>
        <v>#N/A</v>
      </c>
      <c r="Q5" s="130" t="e">
        <f t="shared" si="8"/>
        <v>#N/A</v>
      </c>
      <c r="R5" s="22" t="e">
        <f t="shared" si="9"/>
        <v>#N/A</v>
      </c>
      <c r="X5" s="20" t="s">
        <v>144</v>
      </c>
      <c r="Y5" s="26" cm="1">
        <f t="array" ref="Y5">SUM(IFERROR(O:O, 0))</f>
        <v>0</v>
      </c>
      <c r="Z5" s="26" cm="1">
        <f t="array" ref="Z5">SUM(IFERROR(R:R, 0))</f>
        <v>0</v>
      </c>
      <c r="AA5" s="26" cm="1">
        <f t="array" ref="AA5">SUM(IFERROR(Q:Q, 0))</f>
        <v>0</v>
      </c>
      <c r="AB5" s="24" cm="1">
        <f t="array" ref="AB5">SUM(IFERROR(P:P, 0))</f>
        <v>0</v>
      </c>
      <c r="AD5" s="133" t="s">
        <v>145</v>
      </c>
      <c r="AE5" s="134">
        <f>AE3+AE4</f>
        <v>0</v>
      </c>
      <c r="AF5" s="134">
        <f>SUM(AF3:AF4)</f>
        <v>0</v>
      </c>
      <c r="AI5" s="165" t="s">
        <v>146</v>
      </c>
      <c r="AJ5" s="26" cm="1">
        <f t="array" ref="AJ5">SUM(IFERROR(I:I, 0))</f>
        <v>0</v>
      </c>
      <c r="AK5" s="26" cm="1">
        <f t="array" ref="AK5">SUM(IFERROR(L:L, 0))</f>
        <v>0</v>
      </c>
      <c r="AL5" s="169" cm="1">
        <f t="array" ref="AL5">SUM(IFERROR(K:K, 0))</f>
        <v>0</v>
      </c>
      <c r="AM5" s="26" cm="1">
        <f t="array" ref="AM5">SUM(IFERROR(J:J, 0))</f>
        <v>0</v>
      </c>
      <c r="AN5" s="168"/>
    </row>
    <row r="6" spans="1:42" ht="15" customHeight="1" x14ac:dyDescent="0.3">
      <c r="A6" s="156" t="str">
        <f>Table15[[#This Row],[id]]</f>
        <v>49982</v>
      </c>
      <c r="B6" s="109" t="str">
        <v>4664</v>
      </c>
      <c r="C6" s="113" t="str">
        <v>Pre-existing &amp; Chronic Conditions</v>
      </c>
      <c r="D6" s="38" t="str">
        <v>Mandatory</v>
      </c>
      <c r="E6" s="37" t="str">
        <v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v>
      </c>
      <c r="F6" s="37">
        <v>0</v>
      </c>
      <c r="G6" s="37">
        <f t="shared" si="0"/>
        <v>0</v>
      </c>
      <c r="H6" s="37" t="str">
        <f t="shared" si="1"/>
        <v/>
      </c>
      <c r="I6" s="37" t="e">
        <f t="shared" si="2"/>
        <v>#N/A</v>
      </c>
      <c r="J6" s="37" t="e">
        <f t="shared" si="3"/>
        <v>#N/A</v>
      </c>
      <c r="K6" s="37" t="e">
        <f t="shared" si="4"/>
        <v>#N/A</v>
      </c>
      <c r="L6" s="37">
        <f t="shared" si="5"/>
        <v>0</v>
      </c>
      <c r="M6" s="87" t="str">
        <v>0.0</v>
      </c>
      <c r="N6" s="38" t="str">
        <v>percentage</v>
      </c>
      <c r="O6" s="127" t="e">
        <f t="shared" si="6"/>
        <v>#N/A</v>
      </c>
      <c r="P6" s="129" t="e">
        <f t="shared" si="7"/>
        <v>#N/A</v>
      </c>
      <c r="Q6" s="130" t="e">
        <f t="shared" si="8"/>
        <v>#N/A</v>
      </c>
      <c r="R6" s="22" t="e">
        <f t="shared" si="9"/>
        <v>#N/A</v>
      </c>
      <c r="AD6" s="214" t="s">
        <v>147</v>
      </c>
      <c r="AE6" s="214"/>
      <c r="AF6" s="214"/>
    </row>
    <row r="7" spans="1:42" ht="18" customHeight="1" x14ac:dyDescent="0.3">
      <c r="A7" s="156" t="str">
        <f>Table15[[#This Row],[id]]</f>
        <v>49983</v>
      </c>
      <c r="B7" s="109" t="str">
        <v>4665</v>
      </c>
      <c r="C7" s="113" t="str">
        <v>Room type</v>
      </c>
      <c r="D7" s="38" t="str">
        <v>Mandatory</v>
      </c>
      <c r="E7" s="37" t="str">
        <v>Private</v>
      </c>
      <c r="F7" s="37">
        <v>0</v>
      </c>
      <c r="G7" s="37">
        <f t="shared" si="0"/>
        <v>0</v>
      </c>
      <c r="H7" s="37" t="str">
        <f t="shared" si="1"/>
        <v/>
      </c>
      <c r="I7" s="37" t="e">
        <f t="shared" si="2"/>
        <v>#N/A</v>
      </c>
      <c r="J7" s="37" t="e">
        <f t="shared" si="3"/>
        <v>#N/A</v>
      </c>
      <c r="K7" s="37" t="e">
        <f t="shared" si="4"/>
        <v>#N/A</v>
      </c>
      <c r="L7" s="37">
        <f t="shared" si="5"/>
        <v>0</v>
      </c>
      <c r="M7" s="87" t="str">
        <v>0.0</v>
      </c>
      <c r="N7" s="38" t="str">
        <v>percentage</v>
      </c>
      <c r="O7" s="127" t="e">
        <f t="shared" si="6"/>
        <v>#N/A</v>
      </c>
      <c r="P7" s="129" t="e">
        <f t="shared" si="7"/>
        <v>#N/A</v>
      </c>
      <c r="Q7" s="130" t="e">
        <f t="shared" si="8"/>
        <v>#N/A</v>
      </c>
      <c r="R7" s="22" t="e">
        <f t="shared" si="9"/>
        <v>#N/A</v>
      </c>
      <c r="T7" s="21"/>
    </row>
    <row r="8" spans="1:42" x14ac:dyDescent="0.3">
      <c r="A8" s="156" t="str">
        <f>Table15[[#This Row],[id]]</f>
        <v>49984</v>
      </c>
      <c r="B8" s="109" t="str">
        <v>4666</v>
      </c>
      <c r="C8" s="113" t="str">
        <v>Doctor, Surgeon, Anesthesist Fees</v>
      </c>
      <c r="D8" s="38" t="str">
        <v>Mandatory</v>
      </c>
      <c r="E8" s="37" t="str">
        <v>Covered</v>
      </c>
      <c r="F8" s="37">
        <v>0</v>
      </c>
      <c r="G8" s="37">
        <f t="shared" si="0"/>
        <v>0</v>
      </c>
      <c r="H8" s="37" t="str">
        <f t="shared" si="1"/>
        <v/>
      </c>
      <c r="I8" s="37" t="e">
        <f t="shared" si="2"/>
        <v>#N/A</v>
      </c>
      <c r="J8" s="37" t="e">
        <f t="shared" si="3"/>
        <v>#N/A</v>
      </c>
      <c r="K8" s="37" t="e">
        <f t="shared" si="4"/>
        <v>#N/A</v>
      </c>
      <c r="L8" s="37">
        <f t="shared" si="5"/>
        <v>0</v>
      </c>
      <c r="M8" s="87" t="str">
        <v>0.0</v>
      </c>
      <c r="N8" s="38" t="str">
        <v>percentage</v>
      </c>
      <c r="O8" s="127" t="e">
        <f t="shared" si="6"/>
        <v>#N/A</v>
      </c>
      <c r="P8" s="129" t="e">
        <f t="shared" si="7"/>
        <v>#N/A</v>
      </c>
      <c r="Q8" s="130" t="e">
        <f t="shared" si="8"/>
        <v>#N/A</v>
      </c>
      <c r="R8" s="22" t="e">
        <f t="shared" si="9"/>
        <v>#N/A</v>
      </c>
      <c r="T8" s="21"/>
    </row>
    <row r="9" spans="1:42" ht="28.8" x14ac:dyDescent="0.3">
      <c r="A9" s="156" t="str">
        <f>Table15[[#This Row],[id]]</f>
        <v>49985</v>
      </c>
      <c r="B9" s="109" t="str">
        <v>4667</v>
      </c>
      <c r="C9" s="113" t="str">
        <v>Parent Accommodation for child under 18 years of age</v>
      </c>
      <c r="D9" s="38" t="str">
        <v>Mandatory</v>
      </c>
      <c r="E9" s="37" t="str">
        <v>AED 250 / day</v>
      </c>
      <c r="F9" s="37">
        <v>0</v>
      </c>
      <c r="G9" s="37">
        <f t="shared" si="0"/>
        <v>0</v>
      </c>
      <c r="H9" s="37" t="str">
        <f t="shared" si="1"/>
        <v/>
      </c>
      <c r="I9" s="37" t="e">
        <f t="shared" si="2"/>
        <v>#N/A</v>
      </c>
      <c r="J9" s="37" t="e">
        <f t="shared" si="3"/>
        <v>#N/A</v>
      </c>
      <c r="K9" s="37" t="e">
        <f t="shared" si="4"/>
        <v>#N/A</v>
      </c>
      <c r="L9" s="37">
        <f t="shared" si="5"/>
        <v>0</v>
      </c>
      <c r="M9" s="87" t="str">
        <v>0.0</v>
      </c>
      <c r="N9" s="38" t="str">
        <v>percentage</v>
      </c>
      <c r="O9" s="127" t="e">
        <f t="shared" si="6"/>
        <v>#N/A</v>
      </c>
      <c r="P9" s="129" t="e">
        <f t="shared" si="7"/>
        <v>#N/A</v>
      </c>
      <c r="Q9" s="130" t="e">
        <f t="shared" si="8"/>
        <v>#N/A</v>
      </c>
      <c r="R9" s="22" t="e">
        <f t="shared" si="9"/>
        <v>#N/A</v>
      </c>
      <c r="Y9" s="21"/>
    </row>
    <row r="10" spans="1:42" x14ac:dyDescent="0.3">
      <c r="A10" s="156" t="str">
        <f>Table15[[#This Row],[id]]</f>
        <v>49986</v>
      </c>
      <c r="B10" s="109" t="str">
        <v>4668</v>
      </c>
      <c r="C10" s="113" t="str">
        <v>Hospitalization and Day Treatment</v>
      </c>
      <c r="D10" s="38" t="str">
        <v>Mandatory</v>
      </c>
      <c r="E10" s="37" t="str">
        <v>Covered</v>
      </c>
      <c r="F10" s="37">
        <v>0</v>
      </c>
      <c r="G10" s="37">
        <f t="shared" si="0"/>
        <v>0</v>
      </c>
      <c r="H10" s="37" t="str">
        <f t="shared" si="1"/>
        <v/>
      </c>
      <c r="I10" s="37" t="e">
        <f t="shared" si="2"/>
        <v>#N/A</v>
      </c>
      <c r="J10" s="37" t="e">
        <f t="shared" si="3"/>
        <v>#N/A</v>
      </c>
      <c r="K10" s="37" t="e">
        <f t="shared" si="4"/>
        <v>#N/A</v>
      </c>
      <c r="L10" s="37">
        <f t="shared" si="5"/>
        <v>0</v>
      </c>
      <c r="M10" s="87" t="str">
        <v>0.0</v>
      </c>
      <c r="N10" s="38" t="str">
        <v>percentage</v>
      </c>
      <c r="O10" s="127" t="e">
        <f t="shared" si="6"/>
        <v>#N/A</v>
      </c>
      <c r="P10" s="129" t="e">
        <f t="shared" si="7"/>
        <v>#N/A</v>
      </c>
      <c r="Q10" s="130" t="e">
        <f t="shared" si="8"/>
        <v>#N/A</v>
      </c>
      <c r="R10" s="22" t="e">
        <f t="shared" si="9"/>
        <v>#N/A</v>
      </c>
    </row>
    <row r="11" spans="1:42" ht="43.2" x14ac:dyDescent="0.3">
      <c r="A11" s="156" t="str">
        <f>Table15[[#This Row],[id]]</f>
        <v>49987</v>
      </c>
      <c r="B11" s="109" t="str">
        <v>4669</v>
      </c>
      <c r="C11" s="113" t="str">
        <v>Accommodation of an accompanying person in the same room as per recommendation of attending physician, subject to prior approval</v>
      </c>
      <c r="D11" s="38" t="str">
        <v>Mandatory</v>
      </c>
      <c r="E11" s="37" t="str">
        <v>AED 250 / day</v>
      </c>
      <c r="F11" s="37">
        <v>0</v>
      </c>
      <c r="G11" s="37">
        <f t="shared" si="0"/>
        <v>0</v>
      </c>
      <c r="H11" s="37" t="str">
        <f t="shared" si="1"/>
        <v/>
      </c>
      <c r="I11" s="37" t="e">
        <f t="shared" si="2"/>
        <v>#N/A</v>
      </c>
      <c r="J11" s="37" t="e">
        <f t="shared" si="3"/>
        <v>#N/A</v>
      </c>
      <c r="K11" s="37" t="e">
        <f t="shared" si="4"/>
        <v>#N/A</v>
      </c>
      <c r="L11" s="37">
        <f t="shared" si="5"/>
        <v>0</v>
      </c>
      <c r="M11" s="87" t="str">
        <v>0.0</v>
      </c>
      <c r="N11" s="38" t="str">
        <v>percentage</v>
      </c>
      <c r="O11" s="127" t="e">
        <f t="shared" si="6"/>
        <v>#N/A</v>
      </c>
      <c r="P11" s="129" t="e">
        <f t="shared" si="7"/>
        <v>#N/A</v>
      </c>
      <c r="Q11" s="130" t="e">
        <f t="shared" si="8"/>
        <v>#N/A</v>
      </c>
      <c r="R11" s="22" t="e">
        <f t="shared" si="9"/>
        <v>#N/A</v>
      </c>
    </row>
    <row r="12" spans="1:42" ht="28.8" x14ac:dyDescent="0.3">
      <c r="A12" s="156" t="str">
        <f>Table15[[#This Row],[id]]</f>
        <v>49988</v>
      </c>
      <c r="B12" s="109" t="str">
        <v>4670</v>
      </c>
      <c r="C12" s="113" t="str">
        <v>Emergency road ambulance services to and from hospital by registered ambulance services provider</v>
      </c>
      <c r="D12" s="38" t="str">
        <v>Mandatory</v>
      </c>
      <c r="E12" s="37" t="str">
        <v>Covered</v>
      </c>
      <c r="F12" s="37">
        <v>0</v>
      </c>
      <c r="G12" s="37">
        <f t="shared" si="0"/>
        <v>0</v>
      </c>
      <c r="H12" s="37" t="str">
        <f t="shared" si="1"/>
        <v/>
      </c>
      <c r="I12" s="37" t="e">
        <f t="shared" si="2"/>
        <v>#N/A</v>
      </c>
      <c r="J12" s="37" t="e">
        <f t="shared" si="3"/>
        <v>#N/A</v>
      </c>
      <c r="K12" s="37" t="e">
        <f t="shared" si="4"/>
        <v>#N/A</v>
      </c>
      <c r="L12" s="37">
        <f t="shared" si="5"/>
        <v>0</v>
      </c>
      <c r="M12" s="87" t="str">
        <v>0.0</v>
      </c>
      <c r="N12" s="38" t="str">
        <v>percentage</v>
      </c>
      <c r="O12" s="127" t="e">
        <f t="shared" si="6"/>
        <v>#N/A</v>
      </c>
      <c r="P12" s="129" t="e">
        <f t="shared" si="7"/>
        <v>#N/A</v>
      </c>
      <c r="Q12" s="130" t="e">
        <f t="shared" si="8"/>
        <v>#N/A</v>
      </c>
      <c r="R12" s="22" t="e">
        <f t="shared" si="9"/>
        <v>#N/A</v>
      </c>
    </row>
    <row r="13" spans="1:42" x14ac:dyDescent="0.3">
      <c r="A13" s="156" t="str">
        <f>Table15[[#This Row],[id]]</f>
        <v>49989</v>
      </c>
      <c r="B13" s="109" t="str">
        <v>4671</v>
      </c>
      <c r="C13" s="113" t="str">
        <v>OP Consultation</v>
      </c>
      <c r="D13" s="38" t="str">
        <v>Mandatory</v>
      </c>
      <c r="E13" s="37" t="str">
        <v>20% upto max of AED 50</v>
      </c>
      <c r="F13" s="37">
        <v>0</v>
      </c>
      <c r="G13" s="37">
        <f t="shared" si="0"/>
        <v>0</v>
      </c>
      <c r="H13" s="37" t="str">
        <f t="shared" si="1"/>
        <v/>
      </c>
      <c r="I13" s="37" t="e">
        <f t="shared" si="2"/>
        <v>#N/A</v>
      </c>
      <c r="J13" s="37" t="e">
        <f t="shared" si="3"/>
        <v>#N/A</v>
      </c>
      <c r="K13" s="37" t="e">
        <f t="shared" si="4"/>
        <v>#N/A</v>
      </c>
      <c r="L13" s="37">
        <f t="shared" si="5"/>
        <v>0</v>
      </c>
      <c r="M13" s="87" t="str">
        <v>0.0</v>
      </c>
      <c r="N13" s="38" t="str">
        <v>percentage</v>
      </c>
      <c r="O13" s="127" t="e">
        <f t="shared" si="6"/>
        <v>#N/A</v>
      </c>
      <c r="P13" s="129" t="e">
        <f t="shared" si="7"/>
        <v>#N/A</v>
      </c>
      <c r="Q13" s="130" t="e">
        <f t="shared" si="8"/>
        <v>#N/A</v>
      </c>
      <c r="R13" s="22" t="e">
        <f t="shared" si="9"/>
        <v>#N/A</v>
      </c>
    </row>
    <row r="14" spans="1:42" x14ac:dyDescent="0.3">
      <c r="A14" s="156" t="str">
        <f>Table15[[#This Row],[id]]</f>
        <v>49990</v>
      </c>
      <c r="B14" s="109" t="str">
        <v>4672</v>
      </c>
      <c r="C14" s="113" t="str">
        <v>Pharmacy Limit</v>
      </c>
      <c r="D14" s="38" t="str">
        <v>Mandatory</v>
      </c>
      <c r="E14" s="37" t="str">
        <v>5000</v>
      </c>
      <c r="F14" s="37">
        <v>0</v>
      </c>
      <c r="G14" s="37">
        <f t="shared" si="0"/>
        <v>0</v>
      </c>
      <c r="H14" s="37" t="str">
        <f t="shared" si="1"/>
        <v/>
      </c>
      <c r="I14" s="37" t="e">
        <f t="shared" si="2"/>
        <v>#N/A</v>
      </c>
      <c r="J14" s="37" t="e">
        <f t="shared" si="3"/>
        <v>#N/A</v>
      </c>
      <c r="K14" s="37" t="e">
        <f t="shared" si="4"/>
        <v>#N/A</v>
      </c>
      <c r="L14" s="37">
        <f t="shared" si="5"/>
        <v>0</v>
      </c>
      <c r="M14" s="87" t="str">
        <v>0.0</v>
      </c>
      <c r="N14" s="38" t="str">
        <v>percentage</v>
      </c>
      <c r="O14" s="127" t="e">
        <f t="shared" si="6"/>
        <v>#N/A</v>
      </c>
      <c r="P14" s="129" t="e">
        <f t="shared" si="7"/>
        <v>#N/A</v>
      </c>
      <c r="Q14" s="130" t="e">
        <f t="shared" si="8"/>
        <v>#N/A</v>
      </c>
      <c r="R14" s="22" t="e">
        <f t="shared" si="9"/>
        <v>#N/A</v>
      </c>
    </row>
    <row r="15" spans="1:42" x14ac:dyDescent="0.3">
      <c r="A15" s="156" t="str">
        <f>Table15[[#This Row],[id]]</f>
        <v>49991</v>
      </c>
      <c r="B15" s="109" t="str">
        <v>4673</v>
      </c>
      <c r="C15" s="113" t="str">
        <v>Pharmacy Co-pay</v>
      </c>
      <c r="D15" s="38" t="str">
        <v>Mandatory</v>
      </c>
      <c r="E15" s="37" t="str">
        <v>20% co-pay</v>
      </c>
      <c r="F15" s="37">
        <v>0</v>
      </c>
      <c r="G15" s="37">
        <f t="shared" si="0"/>
        <v>0</v>
      </c>
      <c r="H15" s="37" t="str">
        <f t="shared" si="1"/>
        <v/>
      </c>
      <c r="I15" s="37" t="e">
        <f t="shared" si="2"/>
        <v>#N/A</v>
      </c>
      <c r="J15" s="37" t="e">
        <f t="shared" si="3"/>
        <v>#N/A</v>
      </c>
      <c r="K15" s="37" t="e">
        <f t="shared" si="4"/>
        <v>#N/A</v>
      </c>
      <c r="L15" s="37">
        <f t="shared" si="5"/>
        <v>0</v>
      </c>
      <c r="M15" s="87" t="str">
        <v>0.0</v>
      </c>
      <c r="N15" s="38" t="str">
        <v>percentage</v>
      </c>
      <c r="O15" s="127" t="e">
        <f t="shared" si="6"/>
        <v>#N/A</v>
      </c>
      <c r="P15" s="129" t="e">
        <f t="shared" si="7"/>
        <v>#N/A</v>
      </c>
      <c r="Q15" s="130" t="e">
        <f t="shared" si="8"/>
        <v>#N/A</v>
      </c>
      <c r="R15" s="22" t="e">
        <f t="shared" si="9"/>
        <v>#N/A</v>
      </c>
      <c r="X15" t="str" s="0">
        <f>IF(ISNUMBER(SEARCH("maternity", C1)), C1, "")</f>
        <v/>
      </c>
    </row>
    <row r="16" spans="1:42" x14ac:dyDescent="0.3">
      <c r="A16" s="156" t="str">
        <f>Table15[[#This Row],[id]]</f>
        <v>49992</v>
      </c>
      <c r="B16" s="109" t="str">
        <v>4674</v>
      </c>
      <c r="C16" s="113" t="str">
        <v>OP Services</v>
      </c>
      <c r="D16" s="38" t="str">
        <v>Mandatory</v>
      </c>
      <c r="E16" s="37" t="str">
        <v>20% co-pay</v>
      </c>
      <c r="F16" s="37">
        <v>0</v>
      </c>
      <c r="G16" s="37">
        <f t="shared" si="0"/>
        <v>0</v>
      </c>
      <c r="H16" s="37" t="str">
        <f t="shared" si="1"/>
        <v/>
      </c>
      <c r="I16" s="37" t="e">
        <f t="shared" si="2"/>
        <v>#N/A</v>
      </c>
      <c r="J16" s="37" t="e">
        <f t="shared" si="3"/>
        <v>#N/A</v>
      </c>
      <c r="K16" s="37" t="e">
        <f t="shared" si="4"/>
        <v>#N/A</v>
      </c>
      <c r="L16" s="37">
        <f t="shared" si="5"/>
        <v>0</v>
      </c>
      <c r="M16" s="87" t="str">
        <v>0.0</v>
      </c>
      <c r="N16" s="38" t="str">
        <v>percentage</v>
      </c>
      <c r="O16" s="127" t="e">
        <f t="shared" si="6"/>
        <v>#N/A</v>
      </c>
      <c r="P16" s="129" t="e">
        <f t="shared" si="7"/>
        <v>#N/A</v>
      </c>
      <c r="Q16" s="130" t="e">
        <f t="shared" si="8"/>
        <v>#N/A</v>
      </c>
      <c r="R16" s="22" t="e">
        <f t="shared" si="9"/>
        <v>#N/A</v>
      </c>
    </row>
    <row r="17" spans="1:19" x14ac:dyDescent="0.3">
      <c r="A17" s="156" t="str">
        <f>Table15[[#This Row],[id]]</f>
        <v>49993</v>
      </c>
      <c r="B17" s="109" t="str">
        <v>4675</v>
      </c>
      <c r="C17" s="113" t="str">
        <v>Physiotherapy ( Subject to pre-approval)</v>
      </c>
      <c r="D17" s="38" t="str">
        <v>Mandatory</v>
      </c>
      <c r="E17" s="37" t="str">
        <v>15 sessions with 10% co-pay</v>
      </c>
      <c r="F17" s="37">
        <v>0</v>
      </c>
      <c r="G17" s="37">
        <f t="shared" si="0"/>
        <v>0</v>
      </c>
      <c r="H17" s="37" t="str">
        <f t="shared" si="1"/>
        <v/>
      </c>
      <c r="I17" s="37" t="e">
        <f t="shared" si="2"/>
        <v>#N/A</v>
      </c>
      <c r="J17" s="37" t="e">
        <f t="shared" si="3"/>
        <v>#N/A</v>
      </c>
      <c r="K17" s="37" t="e">
        <f t="shared" si="4"/>
        <v>#N/A</v>
      </c>
      <c r="L17" s="37">
        <f t="shared" si="5"/>
        <v>0</v>
      </c>
      <c r="M17" s="87" t="str">
        <v>0.0</v>
      </c>
      <c r="N17" s="38" t="str">
        <v>percentage</v>
      </c>
      <c r="O17" s="127" t="e">
        <f t="shared" si="6"/>
        <v>#N/A</v>
      </c>
      <c r="P17" s="129" t="e">
        <f t="shared" si="7"/>
        <v>#N/A</v>
      </c>
      <c r="Q17" s="130" t="e">
        <f t="shared" si="8"/>
        <v>#N/A</v>
      </c>
      <c r="R17" s="22" t="e">
        <f t="shared" si="9"/>
        <v>#N/A</v>
      </c>
    </row>
    <row r="18" spans="1:19" ht="43.2" x14ac:dyDescent="0.3">
      <c r="A18" s="156" t="str">
        <f>Table15[[#This Row],[id]]</f>
        <v>49994</v>
      </c>
      <c r="B18" s="109" t="str">
        <v>4676</v>
      </c>
      <c r="C18" s="113" t="str">
        <v>Vaccination for Children (as per DHA policies &amp; its updates) includes the vaccinations and inoculations for new-borns</v>
      </c>
      <c r="D18" s="38" t="str">
        <v>Mandatory</v>
      </c>
      <c r="E18" s="37" t="str">
        <v>Inside Network: 100% of Actual Cost Outside Network : Covered on Network UCR Rates</v>
      </c>
      <c r="F18" s="37">
        <v>0</v>
      </c>
      <c r="G18" s="37">
        <f t="shared" si="0"/>
        <v>0</v>
      </c>
      <c r="H18" s="37" t="str">
        <f t="shared" si="1"/>
        <v/>
      </c>
      <c r="I18" s="37" t="e">
        <f t="shared" si="2"/>
        <v>#N/A</v>
      </c>
      <c r="J18" s="37" t="e">
        <f t="shared" si="3"/>
        <v>#N/A</v>
      </c>
      <c r="K18" s="37" t="e">
        <f t="shared" si="4"/>
        <v>#N/A</v>
      </c>
      <c r="L18" s="37">
        <f t="shared" si="5"/>
        <v>0</v>
      </c>
      <c r="M18" s="87" t="str">
        <v>0.0</v>
      </c>
      <c r="N18" s="38" t="str">
        <v>percentage</v>
      </c>
      <c r="O18" s="127" t="e">
        <f t="shared" si="6"/>
        <v>#N/A</v>
      </c>
      <c r="P18" s="129" t="e">
        <f t="shared" si="7"/>
        <v>#N/A</v>
      </c>
      <c r="Q18" s="130" t="e">
        <f t="shared" si="8"/>
        <v>#N/A</v>
      </c>
      <c r="R18" s="22" t="e">
        <f t="shared" si="9"/>
        <v>#N/A</v>
      </c>
    </row>
    <row r="19" spans="1:19" ht="57.6" x14ac:dyDescent="0.3">
      <c r="A19" s="156" t="str">
        <f>Table15[[#This Row],[id]]</f>
        <v>49995</v>
      </c>
      <c r="B19" s="109" t="str">
        <v>4677</v>
      </c>
      <c r="C19" s="113" t="str">
        <v>Cancer Treatment_x000D_
Screening, Healthcare Services, Investigations and Treatments only for members enrolled under Patient Support Program only (as per DHA policies)</v>
      </c>
      <c r="D19" s="38" t="str">
        <v>Mandatory</v>
      </c>
      <c r="E19" s="37" t="str">
        <v>Covered as per terms, conditions and exclusions of the program defined by DHA</v>
      </c>
      <c r="F19" s="37">
        <v>0</v>
      </c>
      <c r="G19" s="37">
        <f t="shared" si="0"/>
        <v>0</v>
      </c>
      <c r="H19" s="37" t="str">
        <f t="shared" si="1"/>
        <v/>
      </c>
      <c r="I19" s="37" t="e">
        <f t="shared" si="2"/>
        <v>#N/A</v>
      </c>
      <c r="J19" s="37" t="e">
        <f t="shared" si="3"/>
        <v>#N/A</v>
      </c>
      <c r="K19" s="37" t="e">
        <f t="shared" si="4"/>
        <v>#N/A</v>
      </c>
      <c r="L19" s="37">
        <f t="shared" si="5"/>
        <v>0</v>
      </c>
      <c r="M19" s="87" t="str">
        <v>0.0</v>
      </c>
      <c r="N19" s="38" t="str">
        <v>percentage</v>
      </c>
      <c r="O19" s="127" t="e">
        <f t="shared" si="6"/>
        <v>#N/A</v>
      </c>
      <c r="P19" s="129" t="e">
        <f t="shared" si="7"/>
        <v>#N/A</v>
      </c>
      <c r="Q19" s="130" t="e">
        <f t="shared" si="8"/>
        <v>#N/A</v>
      </c>
      <c r="R19" s="22" t="e">
        <f t="shared" si="9"/>
        <v>#N/A</v>
      </c>
    </row>
    <row r="20" spans="1:19" ht="86.4" x14ac:dyDescent="0.3">
      <c r="A20" s="156" t="str">
        <f>Table15[[#This Row],[id]]</f>
        <v>49996</v>
      </c>
      <c r="B20" s="109" t="str">
        <v>4678</v>
      </c>
      <c r="C20" s="113" t="str">
        <v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v>
      </c>
      <c r="D20" s="38" t="str">
        <v>Mandatory</v>
      </c>
      <c r="E20" s="37" t="str">
        <v>Covered as per terms, conditions and exclusions of the program defined by DHA</v>
      </c>
      <c r="F20" s="37">
        <v>0</v>
      </c>
      <c r="G20" s="37">
        <f t="shared" si="0"/>
        <v>0</v>
      </c>
      <c r="H20" s="37" t="str">
        <f t="shared" si="1"/>
        <v/>
      </c>
      <c r="I20" s="37" t="e">
        <f t="shared" si="2"/>
        <v>#N/A</v>
      </c>
      <c r="J20" s="37" t="e">
        <f t="shared" si="3"/>
        <v>#N/A</v>
      </c>
      <c r="K20" s="37" t="e">
        <f t="shared" si="4"/>
        <v>#N/A</v>
      </c>
      <c r="L20" s="37">
        <f t="shared" si="5"/>
        <v>0</v>
      </c>
      <c r="M20" s="87" t="str">
        <v>0.0</v>
      </c>
      <c r="N20" s="38" t="str">
        <v>percentage</v>
      </c>
      <c r="O20" s="127" t="e">
        <f t="shared" si="6"/>
        <v>#N/A</v>
      </c>
      <c r="P20" s="129" t="e">
        <f t="shared" si="7"/>
        <v>#N/A</v>
      </c>
      <c r="Q20" s="130" t="e">
        <f t="shared" si="8"/>
        <v>#N/A</v>
      </c>
      <c r="R20" s="22" t="e">
        <f t="shared" si="9"/>
        <v>#N/A</v>
      </c>
    </row>
    <row r="21" spans="1:19" ht="172.8" x14ac:dyDescent="0.3">
      <c r="A21" s="156" t="str">
        <f>Table15[[#This Row],[id]]</f>
        <v>49997</v>
      </c>
      <c r="B21" s="109" t="str">
        <v>4679</v>
      </c>
      <c r="C21" s="113" t="str">
        <v>Preventive services (as per DHA policies)</v>
      </c>
      <c r="D21" s="38" t="str">
        <v>Mandatory</v>
      </c>
      <c r="E21" s="37" t="str">
        <v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v>
      </c>
      <c r="F21" s="37">
        <v>0</v>
      </c>
      <c r="G21" s="37">
        <f t="shared" si="0"/>
        <v>0</v>
      </c>
      <c r="H21" s="37" t="str">
        <f t="shared" si="1"/>
        <v/>
      </c>
      <c r="I21" s="37" t="e">
        <f t="shared" si="2"/>
        <v>#N/A</v>
      </c>
      <c r="J21" s="37" t="e">
        <f t="shared" si="3"/>
        <v>#N/A</v>
      </c>
      <c r="K21" s="37" t="e">
        <f t="shared" si="4"/>
        <v>#N/A</v>
      </c>
      <c r="L21" s="37">
        <f t="shared" si="5"/>
        <v>0</v>
      </c>
      <c r="M21" s="87" t="str">
        <v>0.0</v>
      </c>
      <c r="N21" s="38" t="str">
        <v>percentage</v>
      </c>
      <c r="O21" s="127" t="e">
        <f t="shared" si="6"/>
        <v>#N/A</v>
      </c>
      <c r="P21" s="129" t="e">
        <f t="shared" si="7"/>
        <v>#N/A</v>
      </c>
      <c r="Q21" s="130" t="e">
        <f t="shared" si="8"/>
        <v>#N/A</v>
      </c>
      <c r="R21" s="22" t="e">
        <f t="shared" si="9"/>
        <v>#N/A</v>
      </c>
    </row>
    <row r="22" spans="1:19" ht="86.4" x14ac:dyDescent="0.3">
      <c r="A22" s="156" t="str">
        <f>Table15[[#This Row],[id]]</f>
        <v>49998</v>
      </c>
      <c r="B22" s="109" t="str">
        <v>4680</v>
      </c>
      <c r="C22" s="113" t="str">
        <v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v>
      </c>
      <c r="D22" s="38" t="str">
        <v>Mandatory</v>
      </c>
      <c r="E22" s="37" t="str">
        <v xml:space="preserve">Covered </v>
      </c>
      <c r="F22" s="37">
        <v>0</v>
      </c>
      <c r="G22" s="37">
        <f t="shared" si="0"/>
        <v>0</v>
      </c>
      <c r="H22" s="37" t="str">
        <f t="shared" si="1"/>
        <v/>
      </c>
      <c r="I22" s="37" t="e">
        <f t="shared" si="2"/>
        <v>#N/A</v>
      </c>
      <c r="J22" s="37" t="e">
        <f t="shared" si="3"/>
        <v>#N/A</v>
      </c>
      <c r="K22" s="37" t="e">
        <f t="shared" si="4"/>
        <v>#N/A</v>
      </c>
      <c r="L22" s="37">
        <f t="shared" si="5"/>
        <v>0</v>
      </c>
      <c r="M22" s="87" t="str">
        <v>0.0</v>
      </c>
      <c r="N22" s="38" t="str">
        <v>percentage</v>
      </c>
      <c r="O22" s="127" t="e">
        <f t="shared" si="6"/>
        <v>#N/A</v>
      </c>
      <c r="P22" s="129" t="e">
        <f t="shared" si="7"/>
        <v>#N/A</v>
      </c>
      <c r="Q22" s="130" t="e">
        <f t="shared" si="8"/>
        <v>#N/A</v>
      </c>
      <c r="R22" s="22" t="e">
        <f t="shared" si="9"/>
        <v>#N/A</v>
      </c>
    </row>
    <row r="23" spans="1:19" ht="100.8" x14ac:dyDescent="0.3">
      <c r="A23" s="156" t="str">
        <f>Table15[[#This Row],[id]]</f>
        <v>49999</v>
      </c>
      <c r="B23" s="109" t="str">
        <v>4681</v>
      </c>
      <c r="C23" s="113" t="str">
        <v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v>
      </c>
      <c r="D23" s="38" t="str">
        <v>Mandatory</v>
      </c>
      <c r="E23" s="37" t="str">
        <v xml:space="preserve">Covered </v>
      </c>
      <c r="F23" s="37">
        <v>0</v>
      </c>
      <c r="G23" s="37">
        <f t="shared" si="0"/>
        <v>0</v>
      </c>
      <c r="H23" s="37" t="str">
        <f t="shared" si="1"/>
        <v/>
      </c>
      <c r="I23" s="37" t="e">
        <f t="shared" si="2"/>
        <v>#N/A</v>
      </c>
      <c r="J23" s="37" t="e">
        <f t="shared" si="3"/>
        <v>#N/A</v>
      </c>
      <c r="K23" s="37" t="e">
        <f t="shared" si="4"/>
        <v>#N/A</v>
      </c>
      <c r="L23" s="37">
        <f t="shared" si="5"/>
        <v>0</v>
      </c>
      <c r="M23" s="87" t="str">
        <v>0.0</v>
      </c>
      <c r="N23" s="38" t="str">
        <v>percentage</v>
      </c>
      <c r="O23" s="127" t="e">
        <f t="shared" si="6"/>
        <v>#N/A</v>
      </c>
      <c r="P23" s="129" t="e">
        <f t="shared" si="7"/>
        <v>#N/A</v>
      </c>
      <c r="Q23" s="130" t="e">
        <f t="shared" si="8"/>
        <v>#N/A</v>
      </c>
      <c r="R23" s="22" t="e">
        <f t="shared" si="9"/>
        <v>#N/A</v>
      </c>
    </row>
    <row r="24" spans="1:19" x14ac:dyDescent="0.3">
      <c r="A24" s="156" t="str">
        <f>Table15[[#This Row],[id]]</f>
        <v>50000</v>
      </c>
      <c r="B24" s="109" t="str">
        <v>4682</v>
      </c>
      <c r="C24" s="113" t="str">
        <v>Organ Transplant</v>
      </c>
      <c r="D24" s="38" t="str">
        <v>Mandatory</v>
      </c>
      <c r="E24" s="37" t="str">
        <v>Covered</v>
      </c>
      <c r="F24" s="37">
        <v>0</v>
      </c>
      <c r="G24" s="37">
        <f t="shared" si="0"/>
        <v>0</v>
      </c>
      <c r="H24" s="37" t="str">
        <f t="shared" si="1"/>
        <v/>
      </c>
      <c r="I24" s="37" t="e">
        <f t="shared" si="2"/>
        <v>#N/A</v>
      </c>
      <c r="J24" s="37" t="e">
        <f t="shared" si="3"/>
        <v>#N/A</v>
      </c>
      <c r="K24" s="37" t="e">
        <f t="shared" si="4"/>
        <v>#N/A</v>
      </c>
      <c r="L24" s="37">
        <f t="shared" si="5"/>
        <v>0</v>
      </c>
      <c r="M24" s="87" t="str">
        <v>0.0</v>
      </c>
      <c r="N24" s="38" t="str">
        <v>percentage</v>
      </c>
      <c r="O24" s="127" t="e">
        <f t="shared" si="6"/>
        <v>#N/A</v>
      </c>
      <c r="P24" s="129" t="e">
        <f t="shared" si="7"/>
        <v>#N/A</v>
      </c>
      <c r="Q24" s="130" t="e">
        <f t="shared" si="8"/>
        <v>#N/A</v>
      </c>
      <c r="R24" s="22" t="e">
        <f t="shared" si="9"/>
        <v>#N/A</v>
      </c>
    </row>
    <row r="25" spans="1:19" x14ac:dyDescent="0.3">
      <c r="A25" s="156" t="str">
        <f>Table15[[#This Row],[id]]</f>
        <v>50001</v>
      </c>
      <c r="B25" s="109" t="str">
        <v>4683</v>
      </c>
      <c r="C25" s="113" t="str">
        <v>Return Airfare for IP Treatment</v>
      </c>
      <c r="D25" s="38" t="str">
        <v>Mandatory</v>
      </c>
      <c r="E25" s="37" t="str">
        <v>Covered upto AED 2,000</v>
      </c>
      <c r="F25" s="37">
        <v>0</v>
      </c>
      <c r="G25" s="37">
        <f t="shared" si="0"/>
        <v>0</v>
      </c>
      <c r="H25" s="37" t="str">
        <f t="shared" si="1"/>
        <v/>
      </c>
      <c r="I25" s="37" t="e">
        <f t="shared" si="2"/>
        <v>#N/A</v>
      </c>
      <c r="J25" s="37" t="e">
        <f t="shared" si="3"/>
        <v>#N/A</v>
      </c>
      <c r="K25" s="37" t="e">
        <f t="shared" si="4"/>
        <v>#N/A</v>
      </c>
      <c r="L25" s="37">
        <f t="shared" si="5"/>
        <v>0</v>
      </c>
      <c r="M25" s="87" t="str">
        <v>0.0</v>
      </c>
      <c r="N25" s="38" t="str">
        <v>percentage</v>
      </c>
      <c r="O25" s="127" t="e">
        <f t="shared" si="6"/>
        <v>#N/A</v>
      </c>
      <c r="P25" s="129" t="e">
        <f t="shared" si="7"/>
        <v>#N/A</v>
      </c>
      <c r="Q25" s="130" t="e">
        <f t="shared" si="8"/>
        <v>#N/A</v>
      </c>
      <c r="R25" s="22" t="e">
        <f t="shared" si="9"/>
        <v>#N/A</v>
      </c>
    </row>
    <row r="26" spans="1:19" ht="43.2" x14ac:dyDescent="0.3">
      <c r="A26" s="156" t="str">
        <f>Table15[[#This Row],[id]]</f>
        <v>50002</v>
      </c>
      <c r="B26" s="109" t="str">
        <v>4684</v>
      </c>
      <c r="C26" s="113" t="str">
        <v>Repatriation of Mortal Remains to Home Country</v>
      </c>
      <c r="D26" s="38" t="str">
        <v>Mandatory</v>
      </c>
      <c r="E26" s="37" t="str">
        <v>Covered up to Maximum AED 10,000 per person per annum  settled on Reimbursement basis with no co-pay</v>
      </c>
      <c r="F26" s="37">
        <v>0</v>
      </c>
      <c r="G26" s="37">
        <f t="shared" si="0"/>
        <v>0</v>
      </c>
      <c r="H26" s="37" t="str">
        <f t="shared" si="1"/>
        <v/>
      </c>
      <c r="I26" s="37" t="e">
        <f t="shared" si="2"/>
        <v>#N/A</v>
      </c>
      <c r="J26" s="37" t="e">
        <f t="shared" si="3"/>
        <v>#N/A</v>
      </c>
      <c r="K26" s="37" t="e">
        <f t="shared" si="4"/>
        <v>#N/A</v>
      </c>
      <c r="L26" s="37">
        <f t="shared" si="5"/>
        <v>0</v>
      </c>
      <c r="M26" s="87" t="str">
        <v>0.0</v>
      </c>
      <c r="N26" s="38" t="str">
        <v>percentage</v>
      </c>
      <c r="O26" s="127" t="e">
        <f t="shared" si="6"/>
        <v>#N/A</v>
      </c>
      <c r="P26" s="129" t="e">
        <f t="shared" si="7"/>
        <v>#N/A</v>
      </c>
      <c r="Q26" s="130" t="e">
        <f t="shared" si="8"/>
        <v>#N/A</v>
      </c>
      <c r="R26" s="22" t="e">
        <f t="shared" si="9"/>
        <v>#N/A</v>
      </c>
    </row>
    <row r="27" spans="1:19" x14ac:dyDescent="0.3">
      <c r="A27" s="156" t="str">
        <f>Table15[[#This Row],[id]]</f>
        <v>50003</v>
      </c>
      <c r="B27" s="109" t="str">
        <v>4685</v>
      </c>
      <c r="C27" s="113" t="str">
        <v>Second Medical Opinion</v>
      </c>
      <c r="D27" s="38" t="str">
        <v>Mandatory</v>
      </c>
      <c r="E27" s="37" t="str">
        <v>Covered</v>
      </c>
      <c r="F27" s="37">
        <v>0</v>
      </c>
      <c r="G27" s="37">
        <f t="shared" si="0"/>
        <v>0</v>
      </c>
      <c r="H27" s="37" t="str">
        <f t="shared" si="1"/>
        <v/>
      </c>
      <c r="I27" s="37" t="e">
        <f t="shared" si="2"/>
        <v>#N/A</v>
      </c>
      <c r="J27" s="37" t="e">
        <f t="shared" si="3"/>
        <v>#N/A</v>
      </c>
      <c r="K27" s="37" t="e">
        <f t="shared" si="4"/>
        <v>#N/A</v>
      </c>
      <c r="L27" s="37">
        <f t="shared" si="5"/>
        <v>0</v>
      </c>
      <c r="M27" s="87" t="str">
        <v>0.0</v>
      </c>
      <c r="N27" s="38" t="str">
        <v>percentage</v>
      </c>
      <c r="O27" s="127" t="e">
        <f t="shared" si="6"/>
        <v>#N/A</v>
      </c>
      <c r="P27" s="129" t="e">
        <f t="shared" si="7"/>
        <v>#N/A</v>
      </c>
      <c r="Q27" s="130" t="e">
        <f t="shared" si="8"/>
        <v>#N/A</v>
      </c>
      <c r="R27" s="22" t="e">
        <f t="shared" si="9"/>
        <v>#N/A</v>
      </c>
    </row>
    <row r="28" spans="1:19" ht="15.75" customHeight="1" x14ac:dyDescent="0.3">
      <c r="A28" s="156" t="str">
        <f>Table15[[#This Row],[id]]</f>
        <v>50004</v>
      </c>
      <c r="B28" s="109" t="str">
        <v>4686</v>
      </c>
      <c r="C28" s="114" t="str">
        <v>Maternity OP Services</v>
      </c>
      <c r="D28" s="41" t="str">
        <v>Mandatory</v>
      </c>
      <c r="E28" s="40" t="str">
        <v>Covered with 10% co-payment up to a maximum of 15 visits</v>
      </c>
      <c r="F28" s="37">
        <v>0</v>
      </c>
      <c r="G28" s="37">
        <f t="shared" si="0"/>
        <v>0</v>
      </c>
      <c r="H28" s="37" t="str">
        <f t="shared" si="1"/>
        <v>maternity</v>
      </c>
      <c r="I28" s="37" t="e">
        <f t="shared" si="2"/>
        <v>#N/A</v>
      </c>
      <c r="J28" s="37" t="e">
        <f t="shared" si="3"/>
        <v>#N/A</v>
      </c>
      <c r="K28" s="37" t="e">
        <f t="shared" si="4"/>
        <v>#N/A</v>
      </c>
      <c r="L28" s="37" t="e">
        <f t="shared" si="5"/>
        <v>#N/A</v>
      </c>
      <c r="M28" s="100" t="str">
        <v>0.0</v>
      </c>
      <c r="N28" s="41" t="str">
        <v>percentage</v>
      </c>
      <c r="O28" s="127">
        <f t="shared" si="6"/>
        <v>0</v>
      </c>
      <c r="P28" s="129">
        <f t="shared" si="7"/>
        <v>0</v>
      </c>
      <c r="Q28" s="130">
        <f t="shared" si="8"/>
        <v>0</v>
      </c>
      <c r="R28" s="22">
        <f t="shared" si="9"/>
        <v>0</v>
      </c>
    </row>
    <row r="29" spans="1:19" s="152" customFormat="1" ht="30.75" customHeight="1" x14ac:dyDescent="0.3">
      <c r="A29" s="156" t="str">
        <f>Table15[[#This Row],[id]]</f>
        <v>50005</v>
      </c>
      <c r="B29" s="121" t="str">
        <v>4687</v>
      </c>
      <c r="C29" s="122" t="str">
        <v>Maternity IP Services</v>
      </c>
      <c r="D29" s="151" t="str">
        <v>Mandatory</v>
      </c>
      <c r="E29" s="123" t="str">
        <v>10000</v>
      </c>
      <c r="F29" s="37">
        <v>0</v>
      </c>
      <c r="G29" s="37">
        <f t="shared" si="0"/>
        <v>0</v>
      </c>
      <c r="H29" s="37" t="str">
        <f t="shared" si="1"/>
        <v>maternity</v>
      </c>
      <c r="I29" s="37" t="e">
        <f t="shared" si="2"/>
        <v>#N/A</v>
      </c>
      <c r="J29" s="37" t="e">
        <f t="shared" si="3"/>
        <v>#N/A</v>
      </c>
      <c r="K29" s="37" t="e">
        <f t="shared" si="4"/>
        <v>#N/A</v>
      </c>
      <c r="L29" s="37" t="e">
        <f t="shared" si="5"/>
        <v>#N/A</v>
      </c>
      <c r="M29" s="124" t="str">
        <v>0.0</v>
      </c>
      <c r="N29" s="151" t="str">
        <v>percentage</v>
      </c>
      <c r="O29" s="127">
        <f t="shared" si="6"/>
        <v>0</v>
      </c>
      <c r="P29" s="129">
        <f t="shared" si="7"/>
        <v>0</v>
      </c>
      <c r="Q29" s="130">
        <f t="shared" si="8"/>
        <v>0</v>
      </c>
      <c r="R29" s="22">
        <f t="shared" si="9"/>
        <v>0</v>
      </c>
      <c r="S29" s="125"/>
    </row>
    <row r="30" spans="1:19" s="152" customFormat="1" x14ac:dyDescent="0.3">
      <c r="A30" s="156" t="str">
        <f>Table15[[#This Row],[id]]</f>
        <v>50006</v>
      </c>
      <c r="B30" s="121" t="str">
        <v>4688</v>
      </c>
      <c r="C30" s="122" t="str">
        <v>New born cover</v>
      </c>
      <c r="D30" s="151" t="str">
        <v>Mandatory</v>
      </c>
      <c r="E30" s="123" t="str">
        <v>Covered</v>
      </c>
      <c r="F30" s="37">
        <v>0</v>
      </c>
      <c r="G30" s="37">
        <f t="shared" si="0"/>
        <v>0</v>
      </c>
      <c r="H30" s="37" t="str">
        <f t="shared" si="1"/>
        <v/>
      </c>
      <c r="I30" s="37" t="e">
        <f t="shared" si="2"/>
        <v>#N/A</v>
      </c>
      <c r="J30" s="37" t="e">
        <f t="shared" si="3"/>
        <v>#N/A</v>
      </c>
      <c r="K30" s="37" t="e">
        <f t="shared" si="4"/>
        <v>#N/A</v>
      </c>
      <c r="L30" s="37">
        <f t="shared" si="5"/>
        <v>0</v>
      </c>
      <c r="M30" s="124" t="str">
        <v>0.0</v>
      </c>
      <c r="N30" s="151" t="str">
        <v>percentage</v>
      </c>
      <c r="O30" s="127" t="e">
        <f t="shared" si="6"/>
        <v>#N/A</v>
      </c>
      <c r="P30" s="129" t="e">
        <f t="shared" si="7"/>
        <v>#N/A</v>
      </c>
      <c r="Q30" s="130" t="e">
        <f t="shared" si="8"/>
        <v>#N/A</v>
      </c>
      <c r="R30" s="22" t="e">
        <f t="shared" si="9"/>
        <v>#N/A</v>
      </c>
      <c r="S30" s="125"/>
    </row>
    <row r="31" spans="1:19" ht="28.8" x14ac:dyDescent="0.3">
      <c r="A31" s="156" t="str">
        <f>Table15[[#This Row],[id]]</f>
        <v>50007</v>
      </c>
      <c r="B31" s="109" t="str">
        <v>4695</v>
      </c>
      <c r="C31" s="115" t="str">
        <v xml:space="preserve">Basis of Settlement within Network_x000D_
</v>
      </c>
      <c r="D31" s="44" t="str">
        <v>Mandatory</v>
      </c>
      <c r="E31" s="43" t="str">
        <v>Direct Billing</v>
      </c>
      <c r="F31" s="37">
        <v>0</v>
      </c>
      <c r="G31" s="37">
        <f t="shared" si="0"/>
        <v>0</v>
      </c>
      <c r="H31" s="37" t="str">
        <f t="shared" si="1"/>
        <v/>
      </c>
      <c r="I31" s="37" t="e">
        <f t="shared" si="2"/>
        <v>#N/A</v>
      </c>
      <c r="J31" s="37" t="e">
        <f t="shared" si="3"/>
        <v>#N/A</v>
      </c>
      <c r="K31" s="37" t="e">
        <f t="shared" si="4"/>
        <v>#N/A</v>
      </c>
      <c r="L31" s="37">
        <f t="shared" si="5"/>
        <v>0</v>
      </c>
      <c r="M31" s="101" t="str">
        <v>0.0</v>
      </c>
      <c r="N31" s="45" t="str">
        <v>percentage</v>
      </c>
      <c r="O31" s="127" t="e">
        <f t="shared" si="6"/>
        <v>#N/A</v>
      </c>
      <c r="P31" s="129" t="e">
        <f t="shared" si="7"/>
        <v>#N/A</v>
      </c>
      <c r="Q31" s="130" t="e">
        <f t="shared" si="8"/>
        <v>#N/A</v>
      </c>
      <c r="R31" s="22" t="e">
        <f t="shared" si="9"/>
        <v>#N/A</v>
      </c>
    </row>
    <row r="32" spans="1:19" s="141" customFormat="1" ht="28.8" x14ac:dyDescent="0.3">
      <c r="A32" s="156" t="str">
        <f>Table15[[#This Row],[id]]</f>
        <v>50008</v>
      </c>
      <c r="B32" s="135" t="str">
        <v>4696</v>
      </c>
      <c r="C32" s="136" t="str">
        <v>Basis of Settlement outside Network within UAE</v>
      </c>
      <c r="D32" s="137" t="str">
        <v>Mandatory</v>
      </c>
      <c r="E32" s="138" t="str">
        <v>Reimbursement at 80% of the UCR rates of the selected Network</v>
      </c>
      <c r="F32" s="37">
        <v>0</v>
      </c>
      <c r="G32" s="37">
        <f t="shared" si="0"/>
        <v>0</v>
      </c>
      <c r="H32" s="37" t="str">
        <f t="shared" si="1"/>
        <v/>
      </c>
      <c r="I32" s="37" t="e">
        <f t="shared" si="2"/>
        <v>#N/A</v>
      </c>
      <c r="J32" s="37" t="e">
        <f t="shared" si="3"/>
        <v>#N/A</v>
      </c>
      <c r="K32" s="37" t="e">
        <f t="shared" si="4"/>
        <v>#N/A</v>
      </c>
      <c r="L32" s="37">
        <f t="shared" si="5"/>
        <v>0</v>
      </c>
      <c r="M32" s="139" t="str">
        <v>0.0</v>
      </c>
      <c r="N32" s="137" t="str">
        <v>percentage</v>
      </c>
      <c r="O32" s="127" t="e">
        <f t="shared" si="6"/>
        <v>#N/A</v>
      </c>
      <c r="P32" s="129" t="e">
        <f t="shared" si="7"/>
        <v>#N/A</v>
      </c>
      <c r="Q32" s="130" t="e">
        <f t="shared" si="8"/>
        <v>#N/A</v>
      </c>
      <c r="R32" s="22" t="e">
        <f t="shared" si="9"/>
        <v>#N/A</v>
      </c>
      <c r="S32" s="140"/>
    </row>
    <row r="33" spans="1:22" s="141" customFormat="1" ht="43.2" x14ac:dyDescent="0.3">
      <c r="A33" s="156" t="str">
        <f>Table15[[#This Row],[id]]</f>
        <v>50009</v>
      </c>
      <c r="B33" s="135" t="str">
        <v>4697</v>
      </c>
      <c r="C33" s="136" t="str">
        <v>Basis of Settlement Outside UAE</v>
      </c>
      <c r="D33" s="137" t="str">
        <v>Mandatory</v>
      </c>
      <c r="E33" s="142" t="str">
        <v>Reimbursement at 100% of actual costs (subject to be reasonable) or 100% of the UCR rates of the network, whichever is less</v>
      </c>
      <c r="F33" s="37">
        <v>0</v>
      </c>
      <c r="G33" s="37">
        <f t="shared" si="0"/>
        <v>0</v>
      </c>
      <c r="H33" s="37" t="str">
        <f t="shared" si="1"/>
        <v/>
      </c>
      <c r="I33" s="37" t="e">
        <f t="shared" si="2"/>
        <v>#N/A</v>
      </c>
      <c r="J33" s="37" t="e">
        <f t="shared" si="3"/>
        <v>#N/A</v>
      </c>
      <c r="K33" s="37" t="e">
        <f t="shared" si="4"/>
        <v>#N/A</v>
      </c>
      <c r="L33" s="37">
        <f t="shared" si="5"/>
        <v>0</v>
      </c>
      <c r="M33" s="143" t="str">
        <v>0.0</v>
      </c>
      <c r="N33" s="137" t="str">
        <v>percentage</v>
      </c>
      <c r="O33" s="127" t="e">
        <f t="shared" si="6"/>
        <v>#N/A</v>
      </c>
      <c r="P33" s="129" t="e">
        <f t="shared" si="7"/>
        <v>#N/A</v>
      </c>
      <c r="Q33" s="130" t="e">
        <f t="shared" si="8"/>
        <v>#N/A</v>
      </c>
      <c r="R33" s="22" t="e">
        <f t="shared" si="9"/>
        <v>#N/A</v>
      </c>
      <c r="S33" s="140">
        <f>300*(1+0/100)</f>
        <v>300</v>
      </c>
      <c r="T33" s="141">
        <f>280*(1+1/100)</f>
        <v>282.8</v>
      </c>
      <c r="U33" s="141">
        <f>0*0</f>
        <v>0</v>
      </c>
      <c r="V33" s="141">
        <f>S33+T33+U33</f>
        <v>582.79999999999995</v>
      </c>
    </row>
    <row r="34" spans="1:22" s="150" customFormat="1" ht="43.2" x14ac:dyDescent="0.3">
      <c r="A34" s="156" t="str">
        <f>Table15[[#This Row],[id]]</f>
        <v>50010</v>
      </c>
      <c r="B34" s="144" t="str">
        <v>4698</v>
      </c>
      <c r="C34" s="145" t="str">
        <v>Vitamins (Subject to Pre Approval)</v>
      </c>
      <c r="D34" s="146" t="str">
        <v>Mandatory</v>
      </c>
      <c r="E34" s="147" t="str">
        <v>Covered upto AED 1,000 if prescribed by doctor based on medical necessity. Will not be covered if prescribed as a supplement</v>
      </c>
      <c r="F34" s="37">
        <v>0</v>
      </c>
      <c r="G34" s="37">
        <f t="shared" si="0"/>
        <v>0</v>
      </c>
      <c r="H34" s="37" t="str">
        <f t="shared" si="1"/>
        <v/>
      </c>
      <c r="I34" s="37" t="e">
        <f t="shared" si="2"/>
        <v>#N/A</v>
      </c>
      <c r="J34" s="37" t="e">
        <f t="shared" si="3"/>
        <v>#N/A</v>
      </c>
      <c r="K34" s="37" t="e">
        <f t="shared" si="4"/>
        <v>#N/A</v>
      </c>
      <c r="L34" s="37">
        <f t="shared" si="5"/>
        <v>0</v>
      </c>
      <c r="M34" s="148" t="str">
        <v>0.0</v>
      </c>
      <c r="N34" s="146" t="str">
        <v>percentage</v>
      </c>
      <c r="O34" s="127" t="e">
        <f t="shared" si="6"/>
        <v>#N/A</v>
      </c>
      <c r="P34" s="129" t="e">
        <f t="shared" si="7"/>
        <v>#N/A</v>
      </c>
      <c r="Q34" s="130" t="e">
        <f t="shared" si="8"/>
        <v>#N/A</v>
      </c>
      <c r="R34" s="22" t="e">
        <f t="shared" si="9"/>
        <v>#N/A</v>
      </c>
      <c r="S34" s="149"/>
    </row>
    <row r="35" spans="1:22" s="150" customFormat="1" x14ac:dyDescent="0.3">
      <c r="A35" s="156">
        <f>Table15[[#This Row],[id]]</f>
        <v>0</v>
      </c>
      <c r="B35" s="144" t="e">
        <v>#N/A</v>
      </c>
      <c r="C35" s="145" t="e">
        <v>#N/A</v>
      </c>
      <c r="D35" s="146" t="e">
        <v>#N/A</v>
      </c>
      <c r="E35" s="147" t="e">
        <v>#N/A</v>
      </c>
      <c r="F35" s="37" t="e">
        <v>#N/A</v>
      </c>
      <c r="G35" s="37" t="str">
        <f t="shared" si="0"/>
        <v>linked</v>
      </c>
      <c r="H35" s="37" t="str">
        <f t="shared" si="1"/>
        <v/>
      </c>
      <c r="I35" s="37" t="e">
        <f t="shared" si="2"/>
        <v>#N/A</v>
      </c>
      <c r="J35" s="37" t="e">
        <f t="shared" si="3"/>
        <v>#N/A</v>
      </c>
      <c r="K35" s="37" t="e">
        <f t="shared" si="4"/>
        <v>#N/A</v>
      </c>
      <c r="L35" s="37">
        <f t="shared" si="5"/>
        <v>0</v>
      </c>
      <c r="M35" s="148" t="e">
        <v>#N/A</v>
      </c>
      <c r="N35" s="146" t="e">
        <v>#N/A</v>
      </c>
      <c r="O35" s="127" t="e">
        <f t="shared" si="6"/>
        <v>#N/A</v>
      </c>
      <c r="P35" s="129" t="e">
        <f t="shared" si="7"/>
        <v>#N/A</v>
      </c>
      <c r="Q35" s="130" t="e">
        <f t="shared" si="8"/>
        <v>#N/A</v>
      </c>
      <c r="R35" s="22" t="e">
        <f t="shared" si="9"/>
        <v>#N/A</v>
      </c>
      <c r="S35" s="149"/>
    </row>
    <row r="36" spans="1:22" s="108" customFormat="1" x14ac:dyDescent="0.3">
      <c r="A36" s="156">
        <f>Table15[[#This Row],[id]]</f>
        <v>0</v>
      </c>
      <c r="B36" s="110" t="e">
        <v>#N/A</v>
      </c>
      <c r="C36" s="116" t="e">
        <v>#N/A</v>
      </c>
      <c r="D36" s="105" t="e">
        <v>#N/A</v>
      </c>
      <c r="E36" s="104" t="e">
        <v>#N/A</v>
      </c>
      <c r="F36" s="37" t="e">
        <v>#N/A</v>
      </c>
      <c r="G36" s="37" t="str">
        <f t="shared" si="0"/>
        <v>linked</v>
      </c>
      <c r="H36" s="37" t="str">
        <f t="shared" si="1"/>
        <v/>
      </c>
      <c r="I36" s="37" t="e">
        <f t="shared" si="2"/>
        <v>#N/A</v>
      </c>
      <c r="J36" s="37" t="e">
        <f t="shared" si="3"/>
        <v>#N/A</v>
      </c>
      <c r="K36" s="37" t="e">
        <f t="shared" si="4"/>
        <v>#N/A</v>
      </c>
      <c r="L36" s="37">
        <f t="shared" si="5"/>
        <v>0</v>
      </c>
      <c r="M36" s="106" t="e">
        <v>#N/A</v>
      </c>
      <c r="N36" s="105" t="e">
        <v>#N/A</v>
      </c>
      <c r="O36" s="127" t="e">
        <f t="shared" si="6"/>
        <v>#N/A</v>
      </c>
      <c r="P36" s="129" t="e">
        <f t="shared" si="7"/>
        <v>#N/A</v>
      </c>
      <c r="Q36" s="130" t="e">
        <f t="shared" si="8"/>
        <v>#N/A</v>
      </c>
      <c r="R36" s="22" t="e">
        <f t="shared" si="9"/>
        <v>#N/A</v>
      </c>
      <c r="S36" s="107"/>
    </row>
    <row r="37" spans="1:22" s="108" customFormat="1" x14ac:dyDescent="0.3">
      <c r="A37" s="156">
        <f>Table15[[#This Row],[id]]</f>
        <v>0</v>
      </c>
      <c r="B37" s="110" t="e">
        <v>#N/A</v>
      </c>
      <c r="C37" s="116" t="e">
        <v>#N/A</v>
      </c>
      <c r="D37" s="105" t="e">
        <v>#N/A</v>
      </c>
      <c r="E37" s="104" t="e">
        <v>#N/A</v>
      </c>
      <c r="F37" s="37" t="e">
        <v>#N/A</v>
      </c>
      <c r="G37" s="37" t="str">
        <f t="shared" si="0"/>
        <v>linked</v>
      </c>
      <c r="H37" s="37" t="str">
        <f t="shared" si="1"/>
        <v/>
      </c>
      <c r="I37" s="37" t="e">
        <f t="shared" si="2"/>
        <v>#N/A</v>
      </c>
      <c r="J37" s="37" t="e">
        <f t="shared" si="3"/>
        <v>#N/A</v>
      </c>
      <c r="K37" s="37" t="e">
        <f t="shared" si="4"/>
        <v>#N/A</v>
      </c>
      <c r="L37" s="37">
        <f t="shared" si="5"/>
        <v>0</v>
      </c>
      <c r="M37" s="106" t="e">
        <v>#N/A</v>
      </c>
      <c r="N37" s="105" t="e">
        <v>#N/A</v>
      </c>
      <c r="O37" s="127" t="e">
        <f t="shared" si="6"/>
        <v>#N/A</v>
      </c>
      <c r="P37" s="129" t="e">
        <f t="shared" si="7"/>
        <v>#N/A</v>
      </c>
      <c r="Q37" s="130" t="e">
        <f t="shared" si="8"/>
        <v>#N/A</v>
      </c>
      <c r="R37" s="22" t="e">
        <f t="shared" si="9"/>
        <v>#N/A</v>
      </c>
      <c r="S37" s="128"/>
    </row>
    <row r="38" spans="1:22" x14ac:dyDescent="0.3">
      <c r="A38" s="156">
        <f>Table15[[#This Row],[id]]</f>
        <v>0</v>
      </c>
      <c r="B38" s="109" t="e">
        <v>#N/A</v>
      </c>
      <c r="C38" s="113" t="e">
        <v>#N/A</v>
      </c>
      <c r="D38" s="38" t="e">
        <v>#N/A</v>
      </c>
      <c r="E38" s="37" t="e">
        <v>#N/A</v>
      </c>
      <c r="F38" s="37" t="e">
        <v>#N/A</v>
      </c>
      <c r="G38" s="37" t="str">
        <f t="shared" si="0"/>
        <v>linked</v>
      </c>
      <c r="H38" s="37" t="str">
        <f t="shared" si="1"/>
        <v/>
      </c>
      <c r="I38" s="37" t="e">
        <f t="shared" si="2"/>
        <v>#N/A</v>
      </c>
      <c r="J38" s="37" t="e">
        <f t="shared" si="3"/>
        <v>#N/A</v>
      </c>
      <c r="K38" s="37" t="e">
        <f t="shared" si="4"/>
        <v>#N/A</v>
      </c>
      <c r="L38" s="37">
        <f t="shared" si="5"/>
        <v>0</v>
      </c>
      <c r="M38" s="87" t="e">
        <v>#N/A</v>
      </c>
      <c r="N38" s="38" t="e">
        <v>#N/A</v>
      </c>
      <c r="O38" s="127" t="e">
        <f t="shared" si="6"/>
        <v>#N/A</v>
      </c>
      <c r="P38" s="129" t="e">
        <f t="shared" si="7"/>
        <v>#N/A</v>
      </c>
      <c r="Q38" s="130" t="e">
        <f t="shared" si="8"/>
        <v>#N/A</v>
      </c>
      <c r="R38" s="22" t="e">
        <f t="shared" si="9"/>
        <v>#N/A</v>
      </c>
    </row>
    <row r="39" spans="1:22" x14ac:dyDescent="0.3">
      <c r="A39" s="156">
        <f>Table15[[#This Row],[id]]</f>
        <v>0</v>
      </c>
      <c r="B39" s="109" t="e">
        <v>#N/A</v>
      </c>
      <c r="C39" s="113" t="e">
        <v>#N/A</v>
      </c>
      <c r="D39" s="38" t="e">
        <v>#N/A</v>
      </c>
      <c r="E39" s="37" t="e">
        <v>#N/A</v>
      </c>
      <c r="F39" s="37" t="e">
        <v>#N/A</v>
      </c>
      <c r="G39" s="37" t="str">
        <f t="shared" si="0"/>
        <v>linked</v>
      </c>
      <c r="H39" s="37" t="str">
        <f t="shared" si="1"/>
        <v/>
      </c>
      <c r="I39" s="37" t="e">
        <f t="shared" si="2"/>
        <v>#N/A</v>
      </c>
      <c r="J39" s="37" t="e">
        <f t="shared" si="3"/>
        <v>#N/A</v>
      </c>
      <c r="K39" s="37" t="e">
        <f t="shared" si="4"/>
        <v>#N/A</v>
      </c>
      <c r="L39" s="37">
        <f t="shared" si="5"/>
        <v>0</v>
      </c>
      <c r="M39" s="87" t="e">
        <v>#N/A</v>
      </c>
      <c r="N39" s="38" t="e">
        <v>#N/A</v>
      </c>
      <c r="O39" s="127" t="e">
        <f t="shared" si="6"/>
        <v>#N/A</v>
      </c>
      <c r="P39" s="129" t="e">
        <f t="shared" si="7"/>
        <v>#N/A</v>
      </c>
      <c r="Q39" s="130" t="e">
        <f t="shared" si="8"/>
        <v>#N/A</v>
      </c>
      <c r="R39" s="22" t="e">
        <f t="shared" si="9"/>
        <v>#N/A</v>
      </c>
    </row>
    <row r="40" spans="1:22" x14ac:dyDescent="0.3">
      <c r="A40" s="156">
        <f>Table15[[#This Row],[id]]</f>
        <v>0</v>
      </c>
      <c r="B40" s="109" t="e">
        <v>#N/A</v>
      </c>
      <c r="C40" s="113" t="e">
        <v>#N/A</v>
      </c>
      <c r="D40" s="38" t="e">
        <v>#N/A</v>
      </c>
      <c r="E40" s="37" t="e">
        <v>#N/A</v>
      </c>
      <c r="F40" s="37" t="e">
        <v>#N/A</v>
      </c>
      <c r="G40" s="37" t="str">
        <f t="shared" si="0"/>
        <v>linked</v>
      </c>
      <c r="H40" s="37" t="str">
        <f t="shared" si="1"/>
        <v/>
      </c>
      <c r="I40" s="37" t="e">
        <f t="shared" si="2"/>
        <v>#N/A</v>
      </c>
      <c r="J40" s="37" t="e">
        <f t="shared" si="3"/>
        <v>#N/A</v>
      </c>
      <c r="K40" s="37" t="e">
        <f t="shared" si="4"/>
        <v>#N/A</v>
      </c>
      <c r="L40" s="37">
        <f t="shared" si="5"/>
        <v>0</v>
      </c>
      <c r="M40" s="87" t="e">
        <v>#N/A</v>
      </c>
      <c r="N40" s="38" t="e">
        <v>#N/A</v>
      </c>
      <c r="O40" s="127" t="e">
        <f t="shared" si="6"/>
        <v>#N/A</v>
      </c>
      <c r="P40" s="129" t="e">
        <f t="shared" si="7"/>
        <v>#N/A</v>
      </c>
      <c r="Q40" s="130" t="e">
        <f t="shared" si="8"/>
        <v>#N/A</v>
      </c>
      <c r="R40" s="22" t="e">
        <f t="shared" si="9"/>
        <v>#N/A</v>
      </c>
    </row>
    <row r="41" spans="1:22" x14ac:dyDescent="0.3">
      <c r="A41" s="156">
        <f>Table15[[#This Row],[id]]</f>
        <v>0</v>
      </c>
      <c r="B41" s="109" t="e">
        <v>#N/A</v>
      </c>
      <c r="C41" s="113" t="e">
        <v>#N/A</v>
      </c>
      <c r="D41" s="38" t="e">
        <v>#N/A</v>
      </c>
      <c r="E41" s="37" t="e">
        <v>#N/A</v>
      </c>
      <c r="F41" s="37" t="e">
        <v>#N/A</v>
      </c>
      <c r="G41" s="37" t="str">
        <f t="shared" si="0"/>
        <v>linked</v>
      </c>
      <c r="H41" s="37" t="str">
        <f t="shared" si="1"/>
        <v/>
      </c>
      <c r="I41" s="37" t="e">
        <f t="shared" si="2"/>
        <v>#N/A</v>
      </c>
      <c r="J41" s="37" t="e">
        <f t="shared" si="3"/>
        <v>#N/A</v>
      </c>
      <c r="K41" s="37" t="e">
        <f t="shared" si="4"/>
        <v>#N/A</v>
      </c>
      <c r="L41" s="37">
        <f t="shared" si="5"/>
        <v>0</v>
      </c>
      <c r="M41" s="87" t="e">
        <v>#N/A</v>
      </c>
      <c r="N41" s="38" t="e">
        <v>#N/A</v>
      </c>
      <c r="O41" s="127" t="e">
        <f t="shared" si="6"/>
        <v>#N/A</v>
      </c>
      <c r="P41" s="129" t="e">
        <f t="shared" si="7"/>
        <v>#N/A</v>
      </c>
      <c r="Q41" s="130" t="e">
        <f t="shared" si="8"/>
        <v>#N/A</v>
      </c>
      <c r="R41" s="22" t="e">
        <f t="shared" si="9"/>
        <v>#N/A</v>
      </c>
    </row>
    <row r="42" spans="1:22" x14ac:dyDescent="0.3">
      <c r="A42" s="156">
        <f>Table15[[#This Row],[id]]</f>
        <v>0</v>
      </c>
      <c r="B42" s="109" t="e">
        <v>#N/A</v>
      </c>
      <c r="C42" s="113" t="e">
        <v>#N/A</v>
      </c>
      <c r="D42" s="38" t="e">
        <v>#N/A</v>
      </c>
      <c r="E42" s="37" t="e">
        <v>#N/A</v>
      </c>
      <c r="F42" s="37" t="e">
        <v>#N/A</v>
      </c>
      <c r="G42" s="37" t="str">
        <f t="shared" si="0"/>
        <v>linked</v>
      </c>
      <c r="H42" s="37" t="str">
        <f t="shared" si="1"/>
        <v/>
      </c>
      <c r="I42" s="37" t="e">
        <f t="shared" si="2"/>
        <v>#N/A</v>
      </c>
      <c r="J42" s="37" t="e">
        <f t="shared" si="3"/>
        <v>#N/A</v>
      </c>
      <c r="K42" s="37" t="e">
        <f t="shared" si="4"/>
        <v>#N/A</v>
      </c>
      <c r="L42" s="37">
        <f t="shared" si="5"/>
        <v>0</v>
      </c>
      <c r="M42" s="87" t="e">
        <v>#N/A</v>
      </c>
      <c r="N42" s="38" t="e">
        <v>#N/A</v>
      </c>
      <c r="O42" s="127" t="e">
        <f t="shared" si="6"/>
        <v>#N/A</v>
      </c>
      <c r="P42" s="129" t="e">
        <f t="shared" si="7"/>
        <v>#N/A</v>
      </c>
      <c r="Q42" s="130" t="e">
        <f t="shared" si="8"/>
        <v>#N/A</v>
      </c>
      <c r="R42" s="22" t="e">
        <f t="shared" si="9"/>
        <v>#N/A</v>
      </c>
    </row>
    <row r="43" spans="1:22" x14ac:dyDescent="0.3">
      <c r="A43" s="156">
        <f>Table15[[#This Row],[id]]</f>
        <v>0</v>
      </c>
      <c r="B43" s="42" t="e">
        <v>#N/A</v>
      </c>
      <c r="C43" s="113" t="e">
        <v>#N/A</v>
      </c>
      <c r="D43" s="38" t="e">
        <v>#N/A</v>
      </c>
      <c r="E43" s="37" t="e">
        <v>#N/A</v>
      </c>
      <c r="F43" s="37" t="e">
        <v>#N/A</v>
      </c>
      <c r="G43" s="37" t="str">
        <f t="shared" si="0"/>
        <v>linked</v>
      </c>
      <c r="H43" s="37" t="str">
        <f t="shared" si="1"/>
        <v/>
      </c>
      <c r="I43" s="37" t="e">
        <f t="shared" si="2"/>
        <v>#N/A</v>
      </c>
      <c r="J43" s="37" t="e">
        <f t="shared" si="3"/>
        <v>#N/A</v>
      </c>
      <c r="K43" s="37" t="e">
        <f t="shared" si="4"/>
        <v>#N/A</v>
      </c>
      <c r="L43" s="37">
        <f t="shared" si="5"/>
        <v>0</v>
      </c>
      <c r="M43" s="87" t="e">
        <v>#N/A</v>
      </c>
      <c r="N43" s="38" t="e">
        <v>#N/A</v>
      </c>
      <c r="O43" s="127" t="e">
        <f t="shared" si="6"/>
        <v>#N/A</v>
      </c>
      <c r="P43" s="129" t="e">
        <f t="shared" si="7"/>
        <v>#N/A</v>
      </c>
      <c r="Q43" s="130" t="e">
        <f t="shared" si="8"/>
        <v>#N/A</v>
      </c>
      <c r="R43" s="22" t="e">
        <f t="shared" si="9"/>
        <v>#N/A</v>
      </c>
    </row>
    <row r="44" spans="1:22" x14ac:dyDescent="0.3">
      <c r="A44" s="156">
        <f>Table15[[#This Row],[id]]</f>
        <v>0</v>
      </c>
      <c r="B44" s="42" t="e">
        <v>#N/A</v>
      </c>
      <c r="C44" s="113" t="e">
        <v>#N/A</v>
      </c>
      <c r="D44" s="38" t="e">
        <v>#N/A</v>
      </c>
      <c r="E44" s="37" t="e">
        <v>#N/A</v>
      </c>
      <c r="F44" s="37" t="e">
        <v>#N/A</v>
      </c>
      <c r="G44" s="37" t="str">
        <f t="shared" si="0"/>
        <v>linked</v>
      </c>
      <c r="H44" s="37" t="str">
        <f t="shared" si="1"/>
        <v/>
      </c>
      <c r="I44" s="37" t="e">
        <f t="shared" si="2"/>
        <v>#N/A</v>
      </c>
      <c r="J44" s="37" t="e">
        <f t="shared" si="3"/>
        <v>#N/A</v>
      </c>
      <c r="K44" s="37" t="e">
        <f t="shared" si="4"/>
        <v>#N/A</v>
      </c>
      <c r="L44" s="37">
        <f t="shared" si="5"/>
        <v>0</v>
      </c>
      <c r="M44" s="87" t="e">
        <v>#N/A</v>
      </c>
      <c r="N44" s="38" t="e">
        <v>#N/A</v>
      </c>
      <c r="O44" s="127" t="e">
        <f t="shared" si="6"/>
        <v>#N/A</v>
      </c>
      <c r="P44" s="129" t="e">
        <f t="shared" si="7"/>
        <v>#N/A</v>
      </c>
      <c r="Q44" s="130" t="e">
        <f t="shared" si="8"/>
        <v>#N/A</v>
      </c>
      <c r="R44" s="22" t="e">
        <f t="shared" si="9"/>
        <v>#N/A</v>
      </c>
    </row>
    <row r="45" spans="1:22" x14ac:dyDescent="0.3">
      <c r="A45" s="156">
        <f>Table15[[#This Row],[id]]</f>
        <v>0</v>
      </c>
      <c r="B45" s="42" t="e">
        <v>#N/A</v>
      </c>
      <c r="C45" s="113" t="e">
        <v>#N/A</v>
      </c>
      <c r="D45" s="38" t="e">
        <v>#N/A</v>
      </c>
      <c r="E45" s="37" t="e">
        <v>#N/A</v>
      </c>
      <c r="F45" s="37" t="e">
        <v>#N/A</v>
      </c>
      <c r="G45" s="37" t="str">
        <f t="shared" si="0"/>
        <v>linked</v>
      </c>
      <c r="H45" s="37" t="str">
        <f t="shared" si="1"/>
        <v/>
      </c>
      <c r="I45" s="37" t="e">
        <f t="shared" si="2"/>
        <v>#N/A</v>
      </c>
      <c r="J45" s="37" t="e">
        <f t="shared" si="3"/>
        <v>#N/A</v>
      </c>
      <c r="K45" s="37" t="e">
        <f t="shared" si="4"/>
        <v>#N/A</v>
      </c>
      <c r="L45" s="37">
        <f t="shared" si="5"/>
        <v>0</v>
      </c>
      <c r="M45" s="87" t="e">
        <v>#N/A</v>
      </c>
      <c r="N45" s="38" t="e">
        <v>#N/A</v>
      </c>
      <c r="O45" s="127" t="e">
        <f t="shared" si="6"/>
        <v>#N/A</v>
      </c>
      <c r="P45" s="129" t="e">
        <f t="shared" si="7"/>
        <v>#N/A</v>
      </c>
      <c r="Q45" s="130" t="e">
        <f t="shared" si="8"/>
        <v>#N/A</v>
      </c>
      <c r="R45" s="22" t="e">
        <f t="shared" si="9"/>
        <v>#N/A</v>
      </c>
    </row>
    <row r="46" spans="1:22" x14ac:dyDescent="0.3">
      <c r="A46" s="156">
        <f>Table15[[#This Row],[id]]</f>
        <v>0</v>
      </c>
      <c r="B46" s="111" t="e">
        <v>#N/A</v>
      </c>
      <c r="C46" s="113" t="e">
        <v>#N/A</v>
      </c>
      <c r="D46" s="38" t="e">
        <v>#N/A</v>
      </c>
      <c r="E46" s="37" t="e">
        <v>#N/A</v>
      </c>
      <c r="F46" s="37" t="e">
        <v>#N/A</v>
      </c>
      <c r="G46" s="37" t="str">
        <f t="shared" si="0"/>
        <v>linked</v>
      </c>
      <c r="H46" s="37" t="str">
        <f t="shared" si="1"/>
        <v/>
      </c>
      <c r="I46" s="37" t="e">
        <f t="shared" si="2"/>
        <v>#N/A</v>
      </c>
      <c r="J46" s="37" t="e">
        <f t="shared" si="3"/>
        <v>#N/A</v>
      </c>
      <c r="K46" s="37" t="e">
        <f t="shared" si="4"/>
        <v>#N/A</v>
      </c>
      <c r="L46" s="37">
        <f t="shared" si="5"/>
        <v>0</v>
      </c>
      <c r="M46" s="87" t="e">
        <v>#N/A</v>
      </c>
      <c r="N46" s="38" t="e">
        <v>#N/A</v>
      </c>
      <c r="O46" s="127" t="e">
        <f t="shared" si="6"/>
        <v>#N/A</v>
      </c>
      <c r="P46" s="129" t="e">
        <f t="shared" si="7"/>
        <v>#N/A</v>
      </c>
      <c r="Q46" s="130" t="e">
        <f t="shared" si="8"/>
        <v>#N/A</v>
      </c>
      <c r="R46" s="22" t="e">
        <f t="shared" si="9"/>
        <v>#N/A</v>
      </c>
    </row>
    <row r="47" spans="1:22" x14ac:dyDescent="0.3">
      <c r="A47" s="156">
        <f>Table15[[#This Row],[id]]</f>
        <v>0</v>
      </c>
      <c r="B47" s="111" t="e">
        <v>#N/A</v>
      </c>
      <c r="C47" s="113" t="e">
        <v>#N/A</v>
      </c>
      <c r="D47" s="38" t="e">
        <v>#N/A</v>
      </c>
      <c r="E47" s="37" t="e">
        <v>#N/A</v>
      </c>
      <c r="F47" s="37" t="e">
        <v>#N/A</v>
      </c>
      <c r="G47" s="37" t="str">
        <f t="shared" si="0"/>
        <v>linked</v>
      </c>
      <c r="H47" s="37" t="str">
        <f t="shared" si="1"/>
        <v/>
      </c>
      <c r="I47" s="37" t="e">
        <f t="shared" si="2"/>
        <v>#N/A</v>
      </c>
      <c r="J47" s="37" t="e">
        <f t="shared" si="3"/>
        <v>#N/A</v>
      </c>
      <c r="K47" s="37" t="e">
        <f t="shared" si="4"/>
        <v>#N/A</v>
      </c>
      <c r="L47" s="37">
        <f t="shared" si="5"/>
        <v>0</v>
      </c>
      <c r="M47" s="87" t="e">
        <v>#N/A</v>
      </c>
      <c r="N47" s="38" t="e">
        <v>#N/A</v>
      </c>
      <c r="O47" s="127" t="e">
        <f t="shared" si="6"/>
        <v>#N/A</v>
      </c>
      <c r="P47" s="129" t="e">
        <f t="shared" si="7"/>
        <v>#N/A</v>
      </c>
      <c r="Q47" s="130" t="e">
        <f t="shared" si="8"/>
        <v>#N/A</v>
      </c>
      <c r="R47" s="22" t="e">
        <f t="shared" si="9"/>
        <v>#N/A</v>
      </c>
    </row>
    <row r="48" spans="1:22" x14ac:dyDescent="0.3">
      <c r="A48" s="156">
        <f>Table15[[#This Row],[id]]</f>
        <v>0</v>
      </c>
      <c r="B48" s="111" t="e">
        <v>#N/A</v>
      </c>
      <c r="C48" s="113" t="e">
        <v>#N/A</v>
      </c>
      <c r="D48" s="38" t="e">
        <v>#N/A</v>
      </c>
      <c r="E48" s="37" t="e">
        <v>#N/A</v>
      </c>
      <c r="F48" s="37" t="e">
        <v>#N/A</v>
      </c>
      <c r="G48" s="37" t="str">
        <f t="shared" si="0"/>
        <v>linked</v>
      </c>
      <c r="H48" s="37" t="str">
        <f t="shared" si="1"/>
        <v/>
      </c>
      <c r="I48" s="37" t="e">
        <f t="shared" si="2"/>
        <v>#N/A</v>
      </c>
      <c r="J48" s="37" t="e">
        <f t="shared" si="3"/>
        <v>#N/A</v>
      </c>
      <c r="K48" s="37" t="e">
        <f t="shared" si="4"/>
        <v>#N/A</v>
      </c>
      <c r="L48" s="37">
        <f t="shared" si="5"/>
        <v>0</v>
      </c>
      <c r="M48" s="87" t="e">
        <v>#N/A</v>
      </c>
      <c r="N48" s="38" t="e">
        <v>#N/A</v>
      </c>
      <c r="O48" s="127" t="e">
        <f t="shared" si="6"/>
        <v>#N/A</v>
      </c>
      <c r="P48" s="129" t="e">
        <f t="shared" si="7"/>
        <v>#N/A</v>
      </c>
      <c r="Q48" s="130" t="e">
        <f t="shared" si="8"/>
        <v>#N/A</v>
      </c>
      <c r="R48" s="22" t="e">
        <f t="shared" si="9"/>
        <v>#N/A</v>
      </c>
    </row>
    <row r="49" spans="1:18" x14ac:dyDescent="0.3">
      <c r="A49" s="156">
        <f>Table15[[#This Row],[id]]</f>
        <v>0</v>
      </c>
      <c r="B49" s="111" t="e">
        <v>#N/A</v>
      </c>
      <c r="C49" s="113" t="e">
        <v>#N/A</v>
      </c>
      <c r="D49" s="38" t="e">
        <v>#N/A</v>
      </c>
      <c r="E49" s="37" t="e">
        <v>#N/A</v>
      </c>
      <c r="F49" s="37" t="e">
        <v>#N/A</v>
      </c>
      <c r="G49" s="37" t="str">
        <f t="shared" si="0"/>
        <v>linked</v>
      </c>
      <c r="H49" s="37" t="str">
        <f t="shared" si="1"/>
        <v/>
      </c>
      <c r="I49" s="37" t="e">
        <f t="shared" si="2"/>
        <v>#N/A</v>
      </c>
      <c r="J49" s="37" t="e">
        <f t="shared" si="3"/>
        <v>#N/A</v>
      </c>
      <c r="K49" s="37" t="e">
        <f t="shared" si="4"/>
        <v>#N/A</v>
      </c>
      <c r="L49" s="37">
        <f t="shared" si="5"/>
        <v>0</v>
      </c>
      <c r="M49" s="87" t="e">
        <v>#N/A</v>
      </c>
      <c r="N49" s="38" t="e">
        <v>#N/A</v>
      </c>
      <c r="O49" s="127" t="e">
        <f t="shared" si="6"/>
        <v>#N/A</v>
      </c>
      <c r="P49" s="129" t="e">
        <f t="shared" si="7"/>
        <v>#N/A</v>
      </c>
      <c r="Q49" s="130" t="e">
        <f t="shared" si="8"/>
        <v>#N/A</v>
      </c>
      <c r="R49" s="22" t="e">
        <f t="shared" si="9"/>
        <v>#N/A</v>
      </c>
    </row>
    <row r="50" spans="1:18" x14ac:dyDescent="0.3">
      <c r="A50" s="156">
        <f>Table15[[#This Row],[id]]</f>
        <v>0</v>
      </c>
      <c r="B50" s="111" t="e">
        <v>#N/A</v>
      </c>
      <c r="C50" s="113" t="e">
        <v>#N/A</v>
      </c>
      <c r="D50" s="38" t="e">
        <v>#N/A</v>
      </c>
      <c r="E50" s="37" t="e">
        <v>#N/A</v>
      </c>
      <c r="F50" s="37" t="e">
        <v>#N/A</v>
      </c>
      <c r="G50" s="37" t="str">
        <f t="shared" si="0"/>
        <v>linked</v>
      </c>
      <c r="H50" s="37" t="str">
        <f t="shared" si="1"/>
        <v/>
      </c>
      <c r="I50" s="37" t="e">
        <f t="shared" si="2"/>
        <v>#N/A</v>
      </c>
      <c r="J50" s="37" t="e">
        <f t="shared" si="3"/>
        <v>#N/A</v>
      </c>
      <c r="K50" s="37" t="e">
        <f t="shared" si="4"/>
        <v>#N/A</v>
      </c>
      <c r="L50" s="37">
        <f t="shared" si="5"/>
        <v>0</v>
      </c>
      <c r="M50" s="87" t="e">
        <v>#N/A</v>
      </c>
      <c r="N50" s="38" t="e">
        <v>#N/A</v>
      </c>
      <c r="O50" s="127" t="e">
        <f t="shared" si="6"/>
        <v>#N/A</v>
      </c>
      <c r="P50" s="129" t="e">
        <f t="shared" si="7"/>
        <v>#N/A</v>
      </c>
      <c r="Q50" s="130" t="e">
        <f t="shared" si="8"/>
        <v>#N/A</v>
      </c>
      <c r="R50" s="22" t="e">
        <f t="shared" si="9"/>
        <v>#N/A</v>
      </c>
    </row>
    <row r="51" spans="1:18" x14ac:dyDescent="0.3">
      <c r="A51" s="156">
        <f>Table15[[#This Row],[id]]</f>
        <v>0</v>
      </c>
      <c r="B51" s="111" t="e">
        <v>#N/A</v>
      </c>
      <c r="C51" s="113" t="e">
        <v>#N/A</v>
      </c>
      <c r="D51" s="38" t="e">
        <v>#N/A</v>
      </c>
      <c r="E51" s="37" t="e">
        <v>#N/A</v>
      </c>
      <c r="F51" s="37" t="e">
        <v>#N/A</v>
      </c>
      <c r="G51" s="37" t="str">
        <f t="shared" si="0"/>
        <v>linked</v>
      </c>
      <c r="H51" s="37" t="str">
        <f t="shared" si="1"/>
        <v/>
      </c>
      <c r="I51" s="37" t="e">
        <f t="shared" si="2"/>
        <v>#N/A</v>
      </c>
      <c r="J51" s="37" t="e">
        <f t="shared" si="3"/>
        <v>#N/A</v>
      </c>
      <c r="K51" s="37" t="e">
        <f t="shared" si="4"/>
        <v>#N/A</v>
      </c>
      <c r="L51" s="37">
        <f t="shared" si="5"/>
        <v>0</v>
      </c>
      <c r="M51" s="87" t="e">
        <v>#N/A</v>
      </c>
      <c r="N51" s="38" t="e">
        <v>#N/A</v>
      </c>
      <c r="O51" s="127" t="e">
        <f t="shared" si="6"/>
        <v>#N/A</v>
      </c>
      <c r="P51" s="129" t="e">
        <f t="shared" si="7"/>
        <v>#N/A</v>
      </c>
      <c r="Q51" s="130" t="e">
        <f t="shared" si="8"/>
        <v>#N/A</v>
      </c>
      <c r="R51" s="22" t="e">
        <f t="shared" si="9"/>
        <v>#N/A</v>
      </c>
    </row>
    <row r="52" spans="1:18" x14ac:dyDescent="0.3">
      <c r="A52" s="156">
        <f>Table15[[#This Row],[id]]</f>
        <v>0</v>
      </c>
      <c r="B52" s="111" t="e">
        <v>#N/A</v>
      </c>
      <c r="C52" s="113" t="e">
        <v>#N/A</v>
      </c>
      <c r="D52" s="38" t="e">
        <v>#N/A</v>
      </c>
      <c r="E52" s="37" t="e">
        <v>#N/A</v>
      </c>
      <c r="F52" s="37" t="e">
        <v>#N/A</v>
      </c>
      <c r="G52" s="37" t="str">
        <f t="shared" si="0"/>
        <v>linked</v>
      </c>
      <c r="H52" s="37" t="str">
        <f t="shared" si="1"/>
        <v/>
      </c>
      <c r="I52" s="37" t="e">
        <f t="shared" si="2"/>
        <v>#N/A</v>
      </c>
      <c r="J52" s="37" t="e">
        <f t="shared" si="3"/>
        <v>#N/A</v>
      </c>
      <c r="K52" s="37" t="e">
        <f t="shared" si="4"/>
        <v>#N/A</v>
      </c>
      <c r="L52" s="37">
        <f t="shared" si="5"/>
        <v>0</v>
      </c>
      <c r="M52" s="87" t="e">
        <v>#N/A</v>
      </c>
      <c r="N52" s="38" t="e">
        <v>#N/A</v>
      </c>
      <c r="O52" s="127" t="e">
        <f t="shared" si="6"/>
        <v>#N/A</v>
      </c>
      <c r="P52" s="129" t="e">
        <f t="shared" si="7"/>
        <v>#N/A</v>
      </c>
      <c r="Q52" s="130" t="e">
        <f t="shared" si="8"/>
        <v>#N/A</v>
      </c>
      <c r="R52" s="22" t="e">
        <f t="shared" si="9"/>
        <v>#N/A</v>
      </c>
    </row>
    <row r="53" spans="1:18" x14ac:dyDescent="0.3">
      <c r="A53" s="156">
        <f>Table15[[#This Row],[id]]</f>
        <v>0</v>
      </c>
      <c r="B53" s="111" t="e">
        <v>#N/A</v>
      </c>
      <c r="C53" s="113" t="e">
        <v>#N/A</v>
      </c>
      <c r="D53" s="38" t="e">
        <v>#N/A</v>
      </c>
      <c r="E53" s="37" t="e">
        <v>#N/A</v>
      </c>
      <c r="F53" s="37" t="e">
        <v>#N/A</v>
      </c>
      <c r="G53" s="37" t="str">
        <f t="shared" si="0"/>
        <v>linked</v>
      </c>
      <c r="H53" s="37" t="str">
        <f t="shared" si="1"/>
        <v/>
      </c>
      <c r="I53" s="37" t="e">
        <f t="shared" si="2"/>
        <v>#N/A</v>
      </c>
      <c r="J53" s="37" t="e">
        <f t="shared" si="3"/>
        <v>#N/A</v>
      </c>
      <c r="K53" s="37" t="e">
        <f t="shared" si="4"/>
        <v>#N/A</v>
      </c>
      <c r="L53" s="37">
        <f t="shared" si="5"/>
        <v>0</v>
      </c>
      <c r="M53" s="87" t="e">
        <v>#N/A</v>
      </c>
      <c r="N53" s="38" t="e">
        <v>#N/A</v>
      </c>
      <c r="O53" s="127" t="e">
        <f t="shared" si="6"/>
        <v>#N/A</v>
      </c>
      <c r="P53" s="129" t="e">
        <f t="shared" si="7"/>
        <v>#N/A</v>
      </c>
      <c r="Q53" s="130" t="e">
        <f t="shared" si="8"/>
        <v>#N/A</v>
      </c>
      <c r="R53" s="22" t="e">
        <f t="shared" si="9"/>
        <v>#N/A</v>
      </c>
    </row>
    <row r="54" spans="1:18" x14ac:dyDescent="0.3">
      <c r="A54" s="156">
        <f>Table15[[#This Row],[id]]</f>
        <v>0</v>
      </c>
      <c r="B54" s="111" t="e">
        <v>#N/A</v>
      </c>
      <c r="C54" s="113" t="e">
        <v>#N/A</v>
      </c>
      <c r="D54" s="38" t="e">
        <v>#N/A</v>
      </c>
      <c r="E54" s="37" t="e">
        <v>#N/A</v>
      </c>
      <c r="F54" s="37" t="e">
        <v>#N/A</v>
      </c>
      <c r="G54" s="37" t="str">
        <f t="shared" si="0"/>
        <v>linked</v>
      </c>
      <c r="H54" s="37" t="str">
        <f t="shared" si="1"/>
        <v/>
      </c>
      <c r="I54" s="37" t="e">
        <f t="shared" si="2"/>
        <v>#N/A</v>
      </c>
      <c r="J54" s="37" t="e">
        <f t="shared" si="3"/>
        <v>#N/A</v>
      </c>
      <c r="K54" s="37" t="e">
        <f t="shared" si="4"/>
        <v>#N/A</v>
      </c>
      <c r="L54" s="37">
        <f t="shared" si="5"/>
        <v>0</v>
      </c>
      <c r="M54" s="87" t="e">
        <v>#N/A</v>
      </c>
      <c r="N54" s="38" t="e">
        <v>#N/A</v>
      </c>
      <c r="O54" s="127" t="e">
        <f t="shared" si="6"/>
        <v>#N/A</v>
      </c>
      <c r="P54" s="129" t="e">
        <f t="shared" si="7"/>
        <v>#N/A</v>
      </c>
      <c r="Q54" s="130" t="e">
        <f t="shared" si="8"/>
        <v>#N/A</v>
      </c>
      <c r="R54" s="22" t="e">
        <f t="shared" si="9"/>
        <v>#N/A</v>
      </c>
    </row>
    <row r="55" spans="1:18" x14ac:dyDescent="0.3">
      <c r="A55" s="156">
        <f>Table15[[#This Row],[id]]</f>
        <v>0</v>
      </c>
      <c r="B55" s="111" t="e">
        <v>#N/A</v>
      </c>
      <c r="C55" s="113" t="e">
        <v>#N/A</v>
      </c>
      <c r="D55" s="38" t="e">
        <v>#N/A</v>
      </c>
      <c r="E55" s="37" t="e">
        <v>#N/A</v>
      </c>
      <c r="F55" s="37" t="e">
        <v>#N/A</v>
      </c>
      <c r="G55" s="37" t="str">
        <f t="shared" si="0"/>
        <v>linked</v>
      </c>
      <c r="H55" s="37" t="str">
        <f t="shared" si="1"/>
        <v/>
      </c>
      <c r="I55" s="37" t="e">
        <f t="shared" si="2"/>
        <v>#N/A</v>
      </c>
      <c r="J55" s="37" t="e">
        <f t="shared" si="3"/>
        <v>#N/A</v>
      </c>
      <c r="K55" s="37" t="e">
        <f t="shared" si="4"/>
        <v>#N/A</v>
      </c>
      <c r="L55" s="37">
        <f t="shared" si="5"/>
        <v>0</v>
      </c>
      <c r="M55" s="87" t="e">
        <v>#N/A</v>
      </c>
      <c r="N55" s="38" t="e">
        <v>#N/A</v>
      </c>
      <c r="O55" s="127" t="e">
        <f t="shared" si="6"/>
        <v>#N/A</v>
      </c>
      <c r="P55" s="129" t="e">
        <f t="shared" si="7"/>
        <v>#N/A</v>
      </c>
      <c r="Q55" s="130" t="e">
        <f t="shared" si="8"/>
        <v>#N/A</v>
      </c>
      <c r="R55" s="22" t="e">
        <f t="shared" si="9"/>
        <v>#N/A</v>
      </c>
    </row>
    <row r="56" spans="1:18" x14ac:dyDescent="0.3">
      <c r="A56" s="156">
        <f>Table15[[#This Row],[id]]</f>
        <v>0</v>
      </c>
      <c r="B56" s="111" t="e">
        <v>#N/A</v>
      </c>
      <c r="C56" s="113" t="e">
        <v>#N/A</v>
      </c>
      <c r="D56" s="38" t="e">
        <v>#N/A</v>
      </c>
      <c r="E56" s="37" t="e">
        <v>#N/A</v>
      </c>
      <c r="F56" s="37" t="e">
        <v>#N/A</v>
      </c>
      <c r="G56" s="37" t="str">
        <f t="shared" si="0"/>
        <v>linked</v>
      </c>
      <c r="H56" s="37" t="str">
        <f t="shared" si="1"/>
        <v/>
      </c>
      <c r="I56" s="37" t="e">
        <f t="shared" si="2"/>
        <v>#N/A</v>
      </c>
      <c r="J56" s="37" t="e">
        <f t="shared" si="3"/>
        <v>#N/A</v>
      </c>
      <c r="K56" s="37" t="e">
        <f t="shared" si="4"/>
        <v>#N/A</v>
      </c>
      <c r="L56" s="37">
        <f t="shared" si="5"/>
        <v>0</v>
      </c>
      <c r="M56" s="87" t="e">
        <v>#N/A</v>
      </c>
      <c r="N56" s="38" t="e">
        <v>#N/A</v>
      </c>
      <c r="O56" s="127" t="e">
        <f t="shared" si="6"/>
        <v>#N/A</v>
      </c>
      <c r="P56" s="129" t="e">
        <f t="shared" si="7"/>
        <v>#N/A</v>
      </c>
      <c r="Q56" s="130" t="e">
        <f t="shared" si="8"/>
        <v>#N/A</v>
      </c>
      <c r="R56" s="22" t="e">
        <f t="shared" si="9"/>
        <v>#N/A</v>
      </c>
    </row>
    <row r="57" spans="1:18" x14ac:dyDescent="0.3">
      <c r="A57" s="156">
        <f>Table15[[#This Row],[id]]</f>
        <v>0</v>
      </c>
      <c r="B57" s="111" t="e">
        <v>#N/A</v>
      </c>
      <c r="C57" s="113" t="e">
        <v>#N/A</v>
      </c>
      <c r="D57" s="38" t="e">
        <v>#N/A</v>
      </c>
      <c r="E57" s="37" t="e">
        <v>#N/A</v>
      </c>
      <c r="F57" s="37" t="e">
        <v>#N/A</v>
      </c>
      <c r="G57" s="37" t="str">
        <f t="shared" si="0"/>
        <v>linked</v>
      </c>
      <c r="H57" s="37" t="str">
        <f t="shared" si="1"/>
        <v/>
      </c>
      <c r="I57" s="37" t="e">
        <f t="shared" si="2"/>
        <v>#N/A</v>
      </c>
      <c r="J57" s="37" t="e">
        <f t="shared" si="3"/>
        <v>#N/A</v>
      </c>
      <c r="K57" s="37" t="e">
        <f t="shared" si="4"/>
        <v>#N/A</v>
      </c>
      <c r="L57" s="37">
        <f t="shared" si="5"/>
        <v>0</v>
      </c>
      <c r="M57" s="87" t="e">
        <v>#N/A</v>
      </c>
      <c r="N57" s="38" t="e">
        <v>#N/A</v>
      </c>
      <c r="O57" s="127" t="e">
        <f t="shared" si="6"/>
        <v>#N/A</v>
      </c>
      <c r="P57" s="129" t="e">
        <f t="shared" si="7"/>
        <v>#N/A</v>
      </c>
      <c r="Q57" s="130" t="e">
        <f t="shared" si="8"/>
        <v>#N/A</v>
      </c>
      <c r="R57" s="22" t="e">
        <f t="shared" si="9"/>
        <v>#N/A</v>
      </c>
    </row>
    <row r="58" spans="1:18" x14ac:dyDescent="0.3">
      <c r="A58" s="156">
        <f>Table15[[#This Row],[id]]</f>
        <v>0</v>
      </c>
      <c r="B58" s="111" t="e">
        <v>#N/A</v>
      </c>
      <c r="C58" s="113" t="e">
        <v>#N/A</v>
      </c>
      <c r="D58" s="38" t="e">
        <v>#N/A</v>
      </c>
      <c r="E58" s="37" t="e">
        <v>#N/A</v>
      </c>
      <c r="F58" s="37" t="e">
        <v>#N/A</v>
      </c>
      <c r="G58" s="37" t="str">
        <f t="shared" si="0"/>
        <v>linked</v>
      </c>
      <c r="H58" s="37" t="str">
        <f t="shared" si="1"/>
        <v/>
      </c>
      <c r="I58" s="37" t="e">
        <f t="shared" si="2"/>
        <v>#N/A</v>
      </c>
      <c r="J58" s="37" t="e">
        <f t="shared" si="3"/>
        <v>#N/A</v>
      </c>
      <c r="K58" s="37" t="e">
        <f t="shared" si="4"/>
        <v>#N/A</v>
      </c>
      <c r="L58" s="37">
        <f t="shared" si="5"/>
        <v>0</v>
      </c>
      <c r="M58" s="87" t="e">
        <v>#N/A</v>
      </c>
      <c r="N58" s="38" t="e">
        <v>#N/A</v>
      </c>
      <c r="O58" s="127" t="e">
        <f t="shared" si="6"/>
        <v>#N/A</v>
      </c>
      <c r="P58" s="129" t="e">
        <f t="shared" si="7"/>
        <v>#N/A</v>
      </c>
      <c r="Q58" s="130" t="e">
        <f t="shared" si="8"/>
        <v>#N/A</v>
      </c>
      <c r="R58" s="22" t="e">
        <f t="shared" si="9"/>
        <v>#N/A</v>
      </c>
    </row>
    <row r="59" spans="1:18" x14ac:dyDescent="0.3">
      <c r="A59" s="156">
        <f>Table15[[#This Row],[id]]</f>
        <v>0</v>
      </c>
      <c r="B59" s="111" t="e">
        <v>#N/A</v>
      </c>
      <c r="C59" s="113" t="e">
        <v>#N/A</v>
      </c>
      <c r="D59" s="38" t="e">
        <v>#N/A</v>
      </c>
      <c r="E59" s="37" t="e">
        <v>#N/A</v>
      </c>
      <c r="F59" s="37" t="e">
        <v>#N/A</v>
      </c>
      <c r="G59" s="37" t="str">
        <f t="shared" si="0"/>
        <v>linked</v>
      </c>
      <c r="H59" s="37" t="str">
        <f t="shared" si="1"/>
        <v/>
      </c>
      <c r="I59" s="37" t="e">
        <f t="shared" si="2"/>
        <v>#N/A</v>
      </c>
      <c r="J59" s="37" t="e">
        <f t="shared" si="3"/>
        <v>#N/A</v>
      </c>
      <c r="K59" s="37" t="e">
        <f t="shared" si="4"/>
        <v>#N/A</v>
      </c>
      <c r="L59" s="37">
        <f t="shared" si="5"/>
        <v>0</v>
      </c>
      <c r="M59" s="87" t="e">
        <v>#N/A</v>
      </c>
      <c r="N59" s="38" t="e">
        <v>#N/A</v>
      </c>
      <c r="O59" s="127" t="e">
        <f t="shared" si="6"/>
        <v>#N/A</v>
      </c>
      <c r="P59" s="129" t="e">
        <f t="shared" si="7"/>
        <v>#N/A</v>
      </c>
      <c r="Q59" s="130" t="e">
        <f t="shared" si="8"/>
        <v>#N/A</v>
      </c>
      <c r="R59" s="22" t="e">
        <f t="shared" si="9"/>
        <v>#N/A</v>
      </c>
    </row>
    <row r="60" spans="1:18" x14ac:dyDescent="0.3">
      <c r="A60" s="156">
        <f>Table15[[#This Row],[id]]</f>
        <v>0</v>
      </c>
      <c r="B60" s="111" t="e">
        <v>#N/A</v>
      </c>
      <c r="C60" s="113" t="e">
        <v>#N/A</v>
      </c>
      <c r="D60" s="38" t="e">
        <v>#N/A</v>
      </c>
      <c r="E60" s="37" t="e">
        <v>#N/A</v>
      </c>
      <c r="F60" s="37" t="e">
        <v>#N/A</v>
      </c>
      <c r="G60" s="37" t="str">
        <f t="shared" si="0"/>
        <v>linked</v>
      </c>
      <c r="H60" s="37" t="str">
        <f t="shared" si="1"/>
        <v/>
      </c>
      <c r="I60" s="37" t="e">
        <f t="shared" si="2"/>
        <v>#N/A</v>
      </c>
      <c r="J60" s="37" t="e">
        <f t="shared" si="3"/>
        <v>#N/A</v>
      </c>
      <c r="K60" s="37" t="e">
        <f t="shared" si="4"/>
        <v>#N/A</v>
      </c>
      <c r="L60" s="37">
        <f t="shared" si="5"/>
        <v>0</v>
      </c>
      <c r="M60" s="87" t="e">
        <v>#N/A</v>
      </c>
      <c r="N60" s="38" t="e">
        <v>#N/A</v>
      </c>
      <c r="O60" s="127" t="e">
        <f t="shared" si="6"/>
        <v>#N/A</v>
      </c>
      <c r="P60" s="129" t="e">
        <f t="shared" si="7"/>
        <v>#N/A</v>
      </c>
      <c r="Q60" s="130" t="e">
        <f t="shared" si="8"/>
        <v>#N/A</v>
      </c>
      <c r="R60" s="22" t="e">
        <f t="shared" si="9"/>
        <v>#N/A</v>
      </c>
    </row>
    <row r="61" spans="1:18" x14ac:dyDescent="0.3">
      <c r="A61" s="156">
        <f>Table15[[#This Row],[id]]</f>
        <v>0</v>
      </c>
      <c r="B61" s="111" t="e">
        <v>#N/A</v>
      </c>
      <c r="C61" s="113" t="e">
        <v>#N/A</v>
      </c>
      <c r="D61" s="38" t="e">
        <v>#N/A</v>
      </c>
      <c r="E61" s="37" t="e">
        <v>#N/A</v>
      </c>
      <c r="F61" s="37" t="e">
        <v>#N/A</v>
      </c>
      <c r="G61" s="37" t="str">
        <f t="shared" si="0"/>
        <v>linked</v>
      </c>
      <c r="H61" s="37" t="str">
        <f t="shared" si="1"/>
        <v/>
      </c>
      <c r="I61" s="37" t="e">
        <f t="shared" si="2"/>
        <v>#N/A</v>
      </c>
      <c r="J61" s="37" t="e">
        <f t="shared" si="3"/>
        <v>#N/A</v>
      </c>
      <c r="K61" s="37" t="e">
        <f t="shared" si="4"/>
        <v>#N/A</v>
      </c>
      <c r="L61" s="37">
        <f t="shared" si="5"/>
        <v>0</v>
      </c>
      <c r="M61" s="87" t="e">
        <v>#N/A</v>
      </c>
      <c r="N61" s="38" t="e">
        <v>#N/A</v>
      </c>
      <c r="O61" s="127" t="e">
        <f t="shared" si="6"/>
        <v>#N/A</v>
      </c>
      <c r="P61" s="129" t="e">
        <f t="shared" si="7"/>
        <v>#N/A</v>
      </c>
      <c r="Q61" s="130" t="e">
        <f t="shared" si="8"/>
        <v>#N/A</v>
      </c>
      <c r="R61" s="22" t="e">
        <f t="shared" si="9"/>
        <v>#N/A</v>
      </c>
    </row>
    <row r="62" spans="1:18" x14ac:dyDescent="0.3">
      <c r="A62" s="156">
        <f>Table15[[#This Row],[id]]</f>
        <v>0</v>
      </c>
      <c r="B62" s="111" t="e">
        <v>#N/A</v>
      </c>
      <c r="C62" s="113" t="e">
        <v>#N/A</v>
      </c>
      <c r="D62" s="38" t="e">
        <v>#N/A</v>
      </c>
      <c r="E62" s="37" t="e">
        <v>#N/A</v>
      </c>
      <c r="F62" s="37" t="e">
        <v>#N/A</v>
      </c>
      <c r="G62" s="37" t="str">
        <f t="shared" si="0"/>
        <v>linked</v>
      </c>
      <c r="H62" s="37" t="str">
        <f t="shared" si="1"/>
        <v/>
      </c>
      <c r="I62" s="37" t="e">
        <f t="shared" si="2"/>
        <v>#N/A</v>
      </c>
      <c r="J62" s="37" t="e">
        <f t="shared" si="3"/>
        <v>#N/A</v>
      </c>
      <c r="K62" s="37" t="e">
        <f t="shared" si="4"/>
        <v>#N/A</v>
      </c>
      <c r="L62" s="37">
        <f t="shared" si="5"/>
        <v>0</v>
      </c>
      <c r="M62" s="87" t="e">
        <v>#N/A</v>
      </c>
      <c r="N62" s="38" t="e">
        <v>#N/A</v>
      </c>
      <c r="O62" s="127" t="e">
        <f t="shared" si="6"/>
        <v>#N/A</v>
      </c>
      <c r="P62" s="129" t="e">
        <f t="shared" si="7"/>
        <v>#N/A</v>
      </c>
      <c r="Q62" s="130" t="e">
        <f t="shared" si="8"/>
        <v>#N/A</v>
      </c>
      <c r="R62" s="22" t="e">
        <f t="shared" si="9"/>
        <v>#N/A</v>
      </c>
    </row>
    <row r="63" spans="1:18" x14ac:dyDescent="0.3">
      <c r="A63" s="156">
        <f>Table15[[#This Row],[id]]</f>
        <v>0</v>
      </c>
      <c r="B63" s="111" t="e">
        <v>#N/A</v>
      </c>
      <c r="C63" s="113" t="e">
        <v>#N/A</v>
      </c>
      <c r="D63" s="38" t="e">
        <v>#N/A</v>
      </c>
      <c r="E63" s="37" t="e">
        <v>#N/A</v>
      </c>
      <c r="F63" s="37" t="e">
        <v>#N/A</v>
      </c>
      <c r="G63" s="37" t="str">
        <f t="shared" si="0"/>
        <v>linked</v>
      </c>
      <c r="H63" s="37" t="str">
        <f t="shared" si="1"/>
        <v/>
      </c>
      <c r="I63" s="37" t="e">
        <f t="shared" si="2"/>
        <v>#N/A</v>
      </c>
      <c r="J63" s="37" t="e">
        <f t="shared" si="3"/>
        <v>#N/A</v>
      </c>
      <c r="K63" s="37" t="e">
        <f t="shared" si="4"/>
        <v>#N/A</v>
      </c>
      <c r="L63" s="37">
        <f t="shared" si="5"/>
        <v>0</v>
      </c>
      <c r="M63" s="87" t="e">
        <v>#N/A</v>
      </c>
      <c r="N63" s="38" t="e">
        <v>#N/A</v>
      </c>
      <c r="O63" s="127" t="e">
        <f t="shared" si="6"/>
        <v>#N/A</v>
      </c>
      <c r="P63" s="129" t="e">
        <f t="shared" si="7"/>
        <v>#N/A</v>
      </c>
      <c r="Q63" s="130" t="e">
        <f t="shared" si="8"/>
        <v>#N/A</v>
      </c>
      <c r="R63" s="22" t="e">
        <f t="shared" si="9"/>
        <v>#N/A</v>
      </c>
    </row>
    <row r="64" spans="1:18" x14ac:dyDescent="0.3">
      <c r="A64" s="156">
        <f>Table15[[#This Row],[id]]</f>
        <v>0</v>
      </c>
      <c r="B64" s="111" t="e">
        <v>#N/A</v>
      </c>
      <c r="C64" s="113" t="e">
        <v>#N/A</v>
      </c>
      <c r="D64" s="38" t="e">
        <v>#N/A</v>
      </c>
      <c r="E64" s="37" t="e">
        <v>#N/A</v>
      </c>
      <c r="F64" s="37" t="e">
        <v>#N/A</v>
      </c>
      <c r="G64" s="37" t="str">
        <f t="shared" si="0"/>
        <v>linked</v>
      </c>
      <c r="H64" s="37" t="str">
        <f t="shared" si="1"/>
        <v/>
      </c>
      <c r="I64" s="37" t="e">
        <f t="shared" si="2"/>
        <v>#N/A</v>
      </c>
      <c r="J64" s="37" t="e">
        <f t="shared" si="3"/>
        <v>#N/A</v>
      </c>
      <c r="K64" s="37" t="e">
        <f t="shared" si="4"/>
        <v>#N/A</v>
      </c>
      <c r="L64" s="37">
        <f t="shared" si="5"/>
        <v>0</v>
      </c>
      <c r="M64" s="87" t="e">
        <v>#N/A</v>
      </c>
      <c r="N64" s="38" t="e">
        <v>#N/A</v>
      </c>
      <c r="O64" s="127" t="e">
        <f t="shared" si="6"/>
        <v>#N/A</v>
      </c>
      <c r="P64" s="129" t="e">
        <f t="shared" si="7"/>
        <v>#N/A</v>
      </c>
      <c r="Q64" s="130" t="e">
        <f t="shared" si="8"/>
        <v>#N/A</v>
      </c>
      <c r="R64" s="22" t="e">
        <f t="shared" si="9"/>
        <v>#N/A</v>
      </c>
    </row>
    <row r="65" spans="1:20" x14ac:dyDescent="0.3">
      <c r="A65" s="156">
        <f>Table15[[#This Row],[id]]</f>
        <v>0</v>
      </c>
      <c r="B65" s="111" t="e">
        <v>#N/A</v>
      </c>
      <c r="C65" s="113" t="e">
        <v>#N/A</v>
      </c>
      <c r="D65" s="38" t="e">
        <v>#N/A</v>
      </c>
      <c r="E65" s="37" t="e">
        <v>#N/A</v>
      </c>
      <c r="F65" s="37" t="e">
        <v>#N/A</v>
      </c>
      <c r="G65" s="37" t="str">
        <f t="shared" si="0"/>
        <v>linked</v>
      </c>
      <c r="H65" s="37" t="str">
        <f t="shared" si="1"/>
        <v/>
      </c>
      <c r="I65" s="37" t="e">
        <f t="shared" si="2"/>
        <v>#N/A</v>
      </c>
      <c r="J65" s="37" t="e">
        <f t="shared" si="3"/>
        <v>#N/A</v>
      </c>
      <c r="K65" s="37" t="e">
        <f t="shared" si="4"/>
        <v>#N/A</v>
      </c>
      <c r="L65" s="37">
        <f t="shared" si="5"/>
        <v>0</v>
      </c>
      <c r="M65" s="87" t="e">
        <v>#N/A</v>
      </c>
      <c r="N65" s="38" t="e">
        <v>#N/A</v>
      </c>
      <c r="O65" s="127" t="e">
        <f t="shared" si="6"/>
        <v>#N/A</v>
      </c>
      <c r="P65" s="129" t="e">
        <f t="shared" si="7"/>
        <v>#N/A</v>
      </c>
      <c r="Q65" s="130" t="e">
        <f t="shared" si="8"/>
        <v>#N/A</v>
      </c>
      <c r="R65" s="22" t="e">
        <f t="shared" si="9"/>
        <v>#N/A</v>
      </c>
    </row>
    <row r="66" spans="1:20" x14ac:dyDescent="0.3">
      <c r="A66" s="156">
        <f>Table15[[#This Row],[id]]</f>
        <v>0</v>
      </c>
      <c r="B66" s="111" t="e">
        <v>#N/A</v>
      </c>
      <c r="C66" s="113" t="e">
        <v>#N/A</v>
      </c>
      <c r="D66" s="38" t="e">
        <v>#N/A</v>
      </c>
      <c r="E66" s="37" t="e">
        <v>#N/A</v>
      </c>
      <c r="F66" s="37" t="e">
        <v>#N/A</v>
      </c>
      <c r="G66" s="37" t="str">
        <f t="shared" si="0"/>
        <v>linked</v>
      </c>
      <c r="H66" s="37" t="str">
        <f t="shared" si="1"/>
        <v/>
      </c>
      <c r="I66" s="37" t="e">
        <f t="shared" si="2"/>
        <v>#N/A</v>
      </c>
      <c r="J66" s="37" t="e">
        <f t="shared" si="3"/>
        <v>#N/A</v>
      </c>
      <c r="K66" s="37" t="e">
        <f t="shared" si="4"/>
        <v>#N/A</v>
      </c>
      <c r="L66" s="37">
        <f t="shared" si="5"/>
        <v>0</v>
      </c>
      <c r="M66" s="87" t="e">
        <v>#N/A</v>
      </c>
      <c r="N66" s="38" t="e">
        <v>#N/A</v>
      </c>
      <c r="O66" s="127" t="e">
        <f t="shared" si="6"/>
        <v>#N/A</v>
      </c>
      <c r="P66" s="129" t="e">
        <f t="shared" si="7"/>
        <v>#N/A</v>
      </c>
      <c r="Q66" s="130" t="e">
        <f t="shared" si="8"/>
        <v>#N/A</v>
      </c>
      <c r="R66" s="22" t="e">
        <f t="shared" si="9"/>
        <v>#N/A</v>
      </c>
    </row>
    <row r="67" spans="1:20" x14ac:dyDescent="0.3">
      <c r="A67" s="156">
        <f>Table15[[#This Row],[id]]</f>
        <v>0</v>
      </c>
      <c r="B67" s="111" t="e">
        <v>#N/A</v>
      </c>
      <c r="C67" s="113" t="e">
        <v>#N/A</v>
      </c>
      <c r="D67" s="38" t="e">
        <v>#N/A</v>
      </c>
      <c r="E67" s="37" t="e">
        <v>#N/A</v>
      </c>
      <c r="F67" s="37" t="e">
        <v>#N/A</v>
      </c>
      <c r="G67" s="37" t="str">
        <f t="shared" ref="G67:G105" si="10">IF(OR(COUNTIF(B:B, F67) &gt; 0, COUNTIF(F:F, B67) &gt; 0), "linked", 0)</f>
        <v>linked</v>
      </c>
      <c r="H67" s="37" t="str">
        <f t="shared" ref="H67:H105" si="11">IF(ISNUMBER(SEARCH("maternity", C67)), "maternity", "")</f>
        <v/>
      </c>
      <c r="I67" s="37" t="e">
        <f t="shared" ref="I67:I105" si="12">IF(AND(H67="maternity",
        INDEX(N:N, MATCH(F67, B:B, 0))="Percentage",
        INDEX(N:N, MATCH(B67, B:B, 0))="Percentage"),
   (INDEX(M:M, MATCH(F67, B:B, 0))/100) * (INDEX(M:M, MATCH(B67, B:B, 0))/100),
   0)</f>
        <v>#N/A</v>
      </c>
      <c r="J67" s="37" t="e">
        <f t="shared" ref="J67:J105" si="13">IF(AND(H67="maternity",
        INDEX(N:N, MATCH(F67, B:B, 0))="Amount",
        INDEX(N:N, MATCH(B67, B:B, 0))="Amount"),
   INDEX(M:M, MATCH(F67, B:B, 0)) + INDEX(M:M, MATCH(B67, B:B, 0)),
   0)</f>
        <v>#N/A</v>
      </c>
      <c r="K67" s="37" t="e">
        <f t="shared" ref="K67:K105" si="14">IF(AND(H67="maternity",
        INDEX(N:N, MATCH(B67, B:B, 0))="Percentage",
        INDEX(N:N, MATCH(F67, B:B, 0))="Amount"),
   INDEX(M:M, MATCH(F67, B:B, 0)) * (1 + INDEX(M:M, MATCH(B67, B:B, 0))/100),
   0)</f>
        <v>#N/A</v>
      </c>
      <c r="L67" s="37">
        <f t="shared" ref="L67:L105" si="15">IF(H67="maternity",
    IF(AND(INDEX(N:N, MATCH(B67, B:B, 0))="Amount", INDEX(N:N, MATCH(F67, B:B, 0))="Percentage"),
        (INDEX(M:M, MATCH(F67, B:B, 0))/100) * (1 + INDEX(M:M, MATCH(B67, B:B, 0))),
        0),
    0)</f>
        <v>0</v>
      </c>
      <c r="M67" s="87" t="e">
        <v>#N/A</v>
      </c>
      <c r="N67" s="38" t="e">
        <v>#N/A</v>
      </c>
      <c r="O67" s="127" t="e">
        <f t="shared" ref="O67:O100" si="16">IF(H67&lt;&gt;"maternity",
    IF(AND(INDEX(N:N, MATCH(F67, B:B, 0))="Percentage", INDEX(N:N, MATCH(B67, B:B, 0))="Percentage"),
        (INDEX(M:M, MATCH(F67, B:B, 0))/100) * (INDEX(M:M, MATCH(B67, B:B, 0))/100),
        0),
    0)</f>
        <v>#N/A</v>
      </c>
      <c r="P67" s="129" t="e">
        <f t="shared" ref="P67:P105" si="17">IF(H67&lt;&gt;"maternity",
    IF(AND(INDEX(N:N, MATCH(F67, B:B, 0))="Amount", INDEX(N:N, MATCH(B67, B:B, 0))="Amount"),
        INDEX(M:M, MATCH(F67, B:B, 0)) + INDEX(M:M, MATCH(B67, B:B, 0)),
        0),
    0)</f>
        <v>#N/A</v>
      </c>
      <c r="Q67" s="130" t="e">
        <f t="shared" ref="Q67:Q100" si="18">IF(H67&lt;&gt;"maternity",
    IF(AND(INDEX(N:N, MATCH(B67, B:B, 0))="Percentage", INDEX(N:N, MATCH(F67, B:B, 0))="Amount"),
        INDEX(M:M, MATCH(F67, B:B, 0)) * (1 + INDEX(M:M, MATCH(B67, B:B, 0))/100),
        0),
    0)</f>
        <v>#N/A</v>
      </c>
      <c r="R67" s="22" t="e">
        <f t="shared" ref="R67:R100" si="19">IF(H67&lt;&gt;"maternity",
    IF(AND(INDEX(N:N, MATCH(B67, B:B, 0))="Amount", INDEX(N:N, MATCH(F67, B:B, 0))="Percentage"),
        (INDEX(M:M, MATCH(F67, B:B, 0))/100) * (1 + INDEX(M:M, MATCH(B67, B:B, 0))),
        0),
    0)</f>
        <v>#N/A</v>
      </c>
    </row>
    <row r="68" spans="1:20" x14ac:dyDescent="0.3">
      <c r="A68" s="156">
        <f>Table15[[#This Row],[id]]</f>
        <v>0</v>
      </c>
      <c r="B68" s="111" t="e">
        <v>#N/A</v>
      </c>
      <c r="C68" s="113" t="e">
        <v>#N/A</v>
      </c>
      <c r="D68" s="38" t="e">
        <v>#N/A</v>
      </c>
      <c r="E68" s="37" t="e">
        <v>#N/A</v>
      </c>
      <c r="F68" s="37" t="e">
        <v>#N/A</v>
      </c>
      <c r="G68" s="37" t="str">
        <f t="shared" si="10"/>
        <v>linked</v>
      </c>
      <c r="H68" s="37" t="str">
        <f t="shared" si="11"/>
        <v/>
      </c>
      <c r="I68" s="37" t="e">
        <f t="shared" si="12"/>
        <v>#N/A</v>
      </c>
      <c r="J68" s="37" t="e">
        <f t="shared" si="13"/>
        <v>#N/A</v>
      </c>
      <c r="K68" s="37" t="e">
        <f t="shared" si="14"/>
        <v>#N/A</v>
      </c>
      <c r="L68" s="37">
        <f t="shared" si="15"/>
        <v>0</v>
      </c>
      <c r="M68" s="87" t="e">
        <v>#N/A</v>
      </c>
      <c r="N68" s="38" t="e">
        <v>#N/A</v>
      </c>
      <c r="O68" s="127" t="e">
        <f t="shared" si="16"/>
        <v>#N/A</v>
      </c>
      <c r="P68" s="129" t="e">
        <f t="shared" si="17"/>
        <v>#N/A</v>
      </c>
      <c r="Q68" s="130" t="e">
        <f t="shared" si="18"/>
        <v>#N/A</v>
      </c>
      <c r="R68" s="22" t="e">
        <f t="shared" si="19"/>
        <v>#N/A</v>
      </c>
    </row>
    <row r="69" spans="1:20" x14ac:dyDescent="0.3">
      <c r="A69" s="156">
        <f>Table15[[#This Row],[id]]</f>
        <v>0</v>
      </c>
      <c r="B69" s="111" t="e">
        <v>#N/A</v>
      </c>
      <c r="C69" s="113" t="e">
        <v>#N/A</v>
      </c>
      <c r="D69" s="38" t="e">
        <v>#N/A</v>
      </c>
      <c r="E69" s="37" t="e">
        <v>#N/A</v>
      </c>
      <c r="F69" s="37" t="e">
        <v>#N/A</v>
      </c>
      <c r="G69" s="37" t="str">
        <f t="shared" si="10"/>
        <v>linked</v>
      </c>
      <c r="H69" s="37" t="str">
        <f t="shared" si="11"/>
        <v/>
      </c>
      <c r="I69" s="37" t="e">
        <f t="shared" si="12"/>
        <v>#N/A</v>
      </c>
      <c r="J69" s="37" t="e">
        <f t="shared" si="13"/>
        <v>#N/A</v>
      </c>
      <c r="K69" s="37" t="e">
        <f t="shared" si="14"/>
        <v>#N/A</v>
      </c>
      <c r="L69" s="37">
        <f t="shared" si="15"/>
        <v>0</v>
      </c>
      <c r="M69" s="87" t="e">
        <v>#N/A</v>
      </c>
      <c r="N69" s="38" t="e">
        <v>#N/A</v>
      </c>
      <c r="O69" s="127" t="e">
        <f t="shared" si="16"/>
        <v>#N/A</v>
      </c>
      <c r="P69" s="129" t="e">
        <f t="shared" si="17"/>
        <v>#N/A</v>
      </c>
      <c r="Q69" s="130" t="e">
        <f t="shared" si="18"/>
        <v>#N/A</v>
      </c>
      <c r="R69" s="22" t="e">
        <f t="shared" si="19"/>
        <v>#N/A</v>
      </c>
    </row>
    <row r="70" spans="1:20" x14ac:dyDescent="0.3">
      <c r="A70" s="156">
        <f>Table15[[#This Row],[id]]</f>
        <v>0</v>
      </c>
      <c r="B70" s="111" t="e">
        <v>#N/A</v>
      </c>
      <c r="C70" s="113" t="e">
        <v>#N/A</v>
      </c>
      <c r="D70" s="38" t="e">
        <v>#N/A</v>
      </c>
      <c r="E70" s="37" t="e">
        <v>#N/A</v>
      </c>
      <c r="F70" s="37" t="e">
        <v>#N/A</v>
      </c>
      <c r="G70" s="37" t="str">
        <f t="shared" si="10"/>
        <v>linked</v>
      </c>
      <c r="H70" s="37" t="str">
        <f t="shared" si="11"/>
        <v/>
      </c>
      <c r="I70" s="37" t="e">
        <f t="shared" si="12"/>
        <v>#N/A</v>
      </c>
      <c r="J70" s="37" t="e">
        <f t="shared" si="13"/>
        <v>#N/A</v>
      </c>
      <c r="K70" s="37" t="e">
        <f t="shared" si="14"/>
        <v>#N/A</v>
      </c>
      <c r="L70" s="37">
        <f t="shared" si="15"/>
        <v>0</v>
      </c>
      <c r="M70" s="87" t="e">
        <v>#N/A</v>
      </c>
      <c r="N70" s="38" t="e">
        <v>#N/A</v>
      </c>
      <c r="O70" s="127" t="e">
        <f t="shared" si="16"/>
        <v>#N/A</v>
      </c>
      <c r="P70" s="129" t="e">
        <f t="shared" si="17"/>
        <v>#N/A</v>
      </c>
      <c r="Q70" s="130" t="e">
        <f t="shared" si="18"/>
        <v>#N/A</v>
      </c>
      <c r="R70" s="22" t="e">
        <f t="shared" si="19"/>
        <v>#N/A</v>
      </c>
      <c r="T70" s="0">
        <f>(12/100)*(14/100)</f>
        <v>1.6800000000000002E-2</v>
      </c>
    </row>
    <row r="71" spans="1:20" x14ac:dyDescent="0.3">
      <c r="A71" s="156">
        <f>Table15[[#This Row],[id]]</f>
        <v>0</v>
      </c>
      <c r="B71" s="111" t="e">
        <v>#N/A</v>
      </c>
      <c r="C71" s="113" t="e">
        <v>#N/A</v>
      </c>
      <c r="D71" s="38" t="e">
        <v>#N/A</v>
      </c>
      <c r="E71" s="37" t="e">
        <v>#N/A</v>
      </c>
      <c r="F71" s="37" t="e">
        <v>#N/A</v>
      </c>
      <c r="G71" s="37" t="str">
        <f t="shared" si="10"/>
        <v>linked</v>
      </c>
      <c r="H71" s="37" t="str">
        <f t="shared" si="11"/>
        <v/>
      </c>
      <c r="I71" s="37" t="e">
        <f t="shared" si="12"/>
        <v>#N/A</v>
      </c>
      <c r="J71" s="37" t="e">
        <f t="shared" si="13"/>
        <v>#N/A</v>
      </c>
      <c r="K71" s="37" t="e">
        <f t="shared" si="14"/>
        <v>#N/A</v>
      </c>
      <c r="L71" s="37">
        <f t="shared" si="15"/>
        <v>0</v>
      </c>
      <c r="M71" s="87" t="e">
        <v>#N/A</v>
      </c>
      <c r="N71" s="38" t="e">
        <v>#N/A</v>
      </c>
      <c r="O71" s="127" t="e">
        <f t="shared" si="16"/>
        <v>#N/A</v>
      </c>
      <c r="P71" s="129" t="e">
        <f t="shared" si="17"/>
        <v>#N/A</v>
      </c>
      <c r="Q71" s="130" t="e">
        <f t="shared" si="18"/>
        <v>#N/A</v>
      </c>
      <c r="R71" s="22" t="e">
        <f t="shared" si="19"/>
        <v>#N/A</v>
      </c>
    </row>
    <row r="72" spans="1:20" x14ac:dyDescent="0.3">
      <c r="A72" s="156">
        <f>Table15[[#This Row],[id]]</f>
        <v>0</v>
      </c>
      <c r="B72" s="111" t="e">
        <v>#N/A</v>
      </c>
      <c r="C72" s="113" t="e">
        <v>#N/A</v>
      </c>
      <c r="D72" s="38" t="e">
        <v>#N/A</v>
      </c>
      <c r="E72" s="37" t="e">
        <v>#N/A</v>
      </c>
      <c r="F72" s="37" t="e">
        <v>#N/A</v>
      </c>
      <c r="G72" s="37" t="str">
        <f t="shared" si="10"/>
        <v>linked</v>
      </c>
      <c r="H72" s="37" t="str">
        <f t="shared" si="11"/>
        <v/>
      </c>
      <c r="I72" s="37" t="e">
        <f t="shared" si="12"/>
        <v>#N/A</v>
      </c>
      <c r="J72" s="37" t="e">
        <f t="shared" si="13"/>
        <v>#N/A</v>
      </c>
      <c r="K72" s="37" t="e">
        <f t="shared" si="14"/>
        <v>#N/A</v>
      </c>
      <c r="L72" s="37">
        <f t="shared" si="15"/>
        <v>0</v>
      </c>
      <c r="M72" s="87" t="e">
        <v>#N/A</v>
      </c>
      <c r="N72" s="38" t="e">
        <v>#N/A</v>
      </c>
      <c r="O72" s="127" t="e">
        <f t="shared" si="16"/>
        <v>#N/A</v>
      </c>
      <c r="P72" s="129" t="e">
        <f t="shared" si="17"/>
        <v>#N/A</v>
      </c>
      <c r="Q72" s="130" t="e">
        <f t="shared" si="18"/>
        <v>#N/A</v>
      </c>
      <c r="R72" s="22" t="e">
        <f t="shared" si="19"/>
        <v>#N/A</v>
      </c>
    </row>
    <row r="73" spans="1:20" x14ac:dyDescent="0.3">
      <c r="A73" s="156">
        <f>Table15[[#This Row],[id]]</f>
        <v>0</v>
      </c>
      <c r="B73" s="111" t="e">
        <v>#N/A</v>
      </c>
      <c r="C73" s="113" t="e">
        <v>#N/A</v>
      </c>
      <c r="D73" s="38" t="e">
        <v>#N/A</v>
      </c>
      <c r="E73" s="37" t="e">
        <v>#N/A</v>
      </c>
      <c r="F73" s="37" t="e">
        <v>#N/A</v>
      </c>
      <c r="G73" s="37" t="str">
        <f t="shared" si="10"/>
        <v>linked</v>
      </c>
      <c r="H73" s="37" t="str">
        <f t="shared" si="11"/>
        <v/>
      </c>
      <c r="I73" s="37" t="e">
        <f t="shared" si="12"/>
        <v>#N/A</v>
      </c>
      <c r="J73" s="37" t="e">
        <f t="shared" si="13"/>
        <v>#N/A</v>
      </c>
      <c r="K73" s="37" t="e">
        <f t="shared" si="14"/>
        <v>#N/A</v>
      </c>
      <c r="L73" s="37">
        <f t="shared" si="15"/>
        <v>0</v>
      </c>
      <c r="M73" s="87" t="e">
        <v>#N/A</v>
      </c>
      <c r="N73" s="38" t="e">
        <v>#N/A</v>
      </c>
      <c r="O73" s="127" t="e">
        <f t="shared" si="16"/>
        <v>#N/A</v>
      </c>
      <c r="P73" s="129" t="e">
        <f t="shared" si="17"/>
        <v>#N/A</v>
      </c>
      <c r="Q73" s="130" t="e">
        <f t="shared" si="18"/>
        <v>#N/A</v>
      </c>
      <c r="R73" s="22" t="e">
        <f t="shared" si="19"/>
        <v>#N/A</v>
      </c>
    </row>
    <row r="74" spans="1:20" x14ac:dyDescent="0.3">
      <c r="A74" s="156">
        <f>Table15[[#This Row],[id]]</f>
        <v>0</v>
      </c>
      <c r="B74" s="111" t="e">
        <v>#N/A</v>
      </c>
      <c r="C74" s="113" t="e">
        <v>#N/A</v>
      </c>
      <c r="D74" s="38" t="e">
        <v>#N/A</v>
      </c>
      <c r="E74" s="37" t="e">
        <v>#N/A</v>
      </c>
      <c r="F74" s="37" t="e">
        <v>#N/A</v>
      </c>
      <c r="G74" s="37" t="str">
        <f t="shared" si="10"/>
        <v>linked</v>
      </c>
      <c r="H74" s="37" t="str">
        <f t="shared" si="11"/>
        <v/>
      </c>
      <c r="I74" s="37" t="e">
        <f t="shared" si="12"/>
        <v>#N/A</v>
      </c>
      <c r="J74" s="37" t="e">
        <f t="shared" si="13"/>
        <v>#N/A</v>
      </c>
      <c r="K74" s="37" t="e">
        <f t="shared" si="14"/>
        <v>#N/A</v>
      </c>
      <c r="L74" s="37">
        <f>IF(H74="maternity",
    IF(AND(INDEX(N:N, MATCH(B74, B:B, 0))="Amount", INDEX(N:N, MATCH(F74, B:B, 0))="Percentage"),
        (INDEX(M:M, MATCH(F74, B:B, 0))/100) * (1 + INDEX(M:M, MATCH(B74, B:B, 0))),
        0),
    0)</f>
        <v>0</v>
      </c>
      <c r="M74" s="87" t="e">
        <v>#N/A</v>
      </c>
      <c r="N74" s="38" t="e">
        <v>#N/A</v>
      </c>
      <c r="O74" s="127" t="e">
        <f t="shared" si="16"/>
        <v>#N/A</v>
      </c>
      <c r="P74" s="129" t="e">
        <f t="shared" si="17"/>
        <v>#N/A</v>
      </c>
      <c r="Q74" s="130" t="e">
        <f t="shared" si="18"/>
        <v>#N/A</v>
      </c>
      <c r="R74" s="22" t="e">
        <f t="shared" si="19"/>
        <v>#N/A</v>
      </c>
    </row>
    <row r="75" spans="1:20" x14ac:dyDescent="0.3">
      <c r="A75" s="156">
        <f>Table15[[#This Row],[id]]</f>
        <v>0</v>
      </c>
      <c r="B75" s="111" t="e">
        <v>#N/A</v>
      </c>
      <c r="C75" s="113" t="e">
        <v>#N/A</v>
      </c>
      <c r="D75" s="38" t="e">
        <v>#N/A</v>
      </c>
      <c r="E75" s="37" t="e">
        <v>#N/A</v>
      </c>
      <c r="F75" s="37" t="e">
        <v>#N/A</v>
      </c>
      <c r="G75" s="37" t="str">
        <f t="shared" si="10"/>
        <v>linked</v>
      </c>
      <c r="H75" s="37" t="str">
        <f t="shared" si="11"/>
        <v/>
      </c>
      <c r="I75" s="37" t="e">
        <f t="shared" si="12"/>
        <v>#N/A</v>
      </c>
      <c r="J75" s="37" t="e">
        <f t="shared" si="13"/>
        <v>#N/A</v>
      </c>
      <c r="K75" s="37" t="e">
        <f t="shared" si="14"/>
        <v>#N/A</v>
      </c>
      <c r="L75" s="37">
        <f t="shared" si="15"/>
        <v>0</v>
      </c>
      <c r="M75" s="87" t="e">
        <v>#N/A</v>
      </c>
      <c r="N75" s="38" t="e">
        <v>#N/A</v>
      </c>
      <c r="O75" s="127" t="e">
        <f t="shared" si="16"/>
        <v>#N/A</v>
      </c>
      <c r="P75" s="129" t="e">
        <f t="shared" si="17"/>
        <v>#N/A</v>
      </c>
      <c r="Q75" s="130" t="e">
        <f t="shared" si="18"/>
        <v>#N/A</v>
      </c>
      <c r="R75" s="22" t="e">
        <f t="shared" si="19"/>
        <v>#N/A</v>
      </c>
    </row>
    <row r="76" spans="1:20" x14ac:dyDescent="0.3">
      <c r="A76" s="156">
        <f>Table15[[#This Row],[id]]</f>
        <v>0</v>
      </c>
      <c r="B76" s="111" t="e">
        <v>#N/A</v>
      </c>
      <c r="C76" s="117" t="e">
        <v>#N/A</v>
      </c>
      <c r="D76" s="47" t="e">
        <v>#N/A</v>
      </c>
      <c r="E76" s="37" t="e">
        <v>#N/A</v>
      </c>
      <c r="F76" s="37" t="e">
        <v>#N/A</v>
      </c>
      <c r="G76" s="37" t="str">
        <f t="shared" si="10"/>
        <v>linked</v>
      </c>
      <c r="H76" s="37" t="str">
        <f t="shared" si="11"/>
        <v/>
      </c>
      <c r="I76" s="37" t="e">
        <f t="shared" si="12"/>
        <v>#N/A</v>
      </c>
      <c r="J76" s="37" t="e">
        <f t="shared" si="13"/>
        <v>#N/A</v>
      </c>
      <c r="K76" s="37" t="e">
        <f t="shared" si="14"/>
        <v>#N/A</v>
      </c>
      <c r="L76" s="37">
        <f t="shared" si="15"/>
        <v>0</v>
      </c>
      <c r="M76" s="22" t="e">
        <v>#N/A</v>
      </c>
      <c r="N76" s="47" t="e">
        <v>#N/A</v>
      </c>
      <c r="O76" s="127" t="e">
        <f t="shared" si="16"/>
        <v>#N/A</v>
      </c>
      <c r="P76" s="129" t="e">
        <f t="shared" si="17"/>
        <v>#N/A</v>
      </c>
      <c r="Q76" s="130" t="e">
        <f t="shared" si="18"/>
        <v>#N/A</v>
      </c>
      <c r="R76" s="22" t="e">
        <f t="shared" si="19"/>
        <v>#N/A</v>
      </c>
    </row>
    <row r="77" spans="1:20" x14ac:dyDescent="0.3">
      <c r="A77" s="156">
        <f>Table15[[#This Row],[id]]</f>
        <v>0</v>
      </c>
      <c r="B77" s="111" t="e">
        <v>#N/A</v>
      </c>
      <c r="C77" s="117" t="e">
        <v>#N/A</v>
      </c>
      <c r="D77" s="47" t="e">
        <v>#N/A</v>
      </c>
      <c r="E77" s="37" t="e">
        <v>#N/A</v>
      </c>
      <c r="F77" s="37" t="e">
        <v>#N/A</v>
      </c>
      <c r="G77" s="37" t="str">
        <f t="shared" si="10"/>
        <v>linked</v>
      </c>
      <c r="H77" s="37" t="str">
        <f t="shared" si="11"/>
        <v/>
      </c>
      <c r="I77" s="37" t="e">
        <f t="shared" si="12"/>
        <v>#N/A</v>
      </c>
      <c r="J77" s="37" t="e">
        <f t="shared" si="13"/>
        <v>#N/A</v>
      </c>
      <c r="K77" s="37" t="e">
        <f t="shared" si="14"/>
        <v>#N/A</v>
      </c>
      <c r="L77" s="37">
        <f t="shared" si="15"/>
        <v>0</v>
      </c>
      <c r="M77" s="22" t="e">
        <v>#N/A</v>
      </c>
      <c r="N77" s="47" t="e">
        <v>#N/A</v>
      </c>
      <c r="O77" s="127" t="e">
        <f t="shared" si="16"/>
        <v>#N/A</v>
      </c>
      <c r="P77" s="129" t="e">
        <f t="shared" si="17"/>
        <v>#N/A</v>
      </c>
      <c r="Q77" s="130" t="e">
        <f t="shared" si="18"/>
        <v>#N/A</v>
      </c>
      <c r="R77" s="22" t="e">
        <f t="shared" si="19"/>
        <v>#N/A</v>
      </c>
    </row>
    <row r="78" spans="1:20" x14ac:dyDescent="0.3">
      <c r="A78" s="156">
        <f>Table15[[#This Row],[id]]</f>
        <v>0</v>
      </c>
      <c r="B78" s="111" t="e">
        <v>#N/A</v>
      </c>
      <c r="C78" s="117" t="e">
        <v>#N/A</v>
      </c>
      <c r="D78" s="47" t="e">
        <v>#N/A</v>
      </c>
      <c r="E78" s="37" t="e">
        <v>#N/A</v>
      </c>
      <c r="F78" s="37" t="e">
        <v>#N/A</v>
      </c>
      <c r="G78" s="37" t="str">
        <f t="shared" si="10"/>
        <v>linked</v>
      </c>
      <c r="H78" s="37" t="str">
        <f t="shared" si="11"/>
        <v/>
      </c>
      <c r="I78" s="37" t="e">
        <f t="shared" si="12"/>
        <v>#N/A</v>
      </c>
      <c r="J78" s="37" t="e">
        <f t="shared" si="13"/>
        <v>#N/A</v>
      </c>
      <c r="K78" s="37" t="e">
        <f t="shared" si="14"/>
        <v>#N/A</v>
      </c>
      <c r="L78" s="37">
        <f t="shared" si="15"/>
        <v>0</v>
      </c>
      <c r="M78" s="22" t="e">
        <v>#N/A</v>
      </c>
      <c r="N78" s="47" t="e">
        <v>#N/A</v>
      </c>
      <c r="O78" s="127" t="e">
        <f t="shared" si="16"/>
        <v>#N/A</v>
      </c>
      <c r="P78" s="129" t="e">
        <f t="shared" si="17"/>
        <v>#N/A</v>
      </c>
      <c r="Q78" s="130" t="e">
        <f t="shared" si="18"/>
        <v>#N/A</v>
      </c>
      <c r="R78" s="22" t="e">
        <f t="shared" si="19"/>
        <v>#N/A</v>
      </c>
    </row>
    <row r="79" spans="1:20" x14ac:dyDescent="0.3">
      <c r="A79" s="156">
        <f>Table15[[#This Row],[id]]</f>
        <v>0</v>
      </c>
      <c r="B79" s="111" t="e">
        <v>#N/A</v>
      </c>
      <c r="C79" s="117" t="e">
        <v>#N/A</v>
      </c>
      <c r="D79" s="47" t="e">
        <v>#N/A</v>
      </c>
      <c r="E79" s="37" t="e">
        <v>#N/A</v>
      </c>
      <c r="F79" s="37" t="e">
        <v>#N/A</v>
      </c>
      <c r="G79" s="37" t="str">
        <f t="shared" si="10"/>
        <v>linked</v>
      </c>
      <c r="H79" s="37" t="str">
        <f t="shared" si="11"/>
        <v/>
      </c>
      <c r="I79" s="37" t="e">
        <f t="shared" si="12"/>
        <v>#N/A</v>
      </c>
      <c r="J79" s="37" t="e">
        <f t="shared" si="13"/>
        <v>#N/A</v>
      </c>
      <c r="K79" s="37" t="e">
        <f t="shared" si="14"/>
        <v>#N/A</v>
      </c>
      <c r="L79" s="37">
        <f t="shared" si="15"/>
        <v>0</v>
      </c>
      <c r="M79" s="22" t="e">
        <v>#N/A</v>
      </c>
      <c r="N79" s="47" t="e">
        <v>#N/A</v>
      </c>
      <c r="O79" s="127" t="e">
        <f t="shared" si="16"/>
        <v>#N/A</v>
      </c>
      <c r="P79" s="129" t="e">
        <f t="shared" si="17"/>
        <v>#N/A</v>
      </c>
      <c r="Q79" s="130" t="e">
        <f t="shared" si="18"/>
        <v>#N/A</v>
      </c>
      <c r="R79" s="22" t="e">
        <f t="shared" si="19"/>
        <v>#N/A</v>
      </c>
    </row>
    <row r="80" spans="1:20" x14ac:dyDescent="0.3">
      <c r="A80" s="156">
        <f>Table15[[#This Row],[id]]</f>
        <v>0</v>
      </c>
      <c r="B80" s="111" t="e">
        <v>#N/A</v>
      </c>
      <c r="C80" s="117" t="e">
        <v>#N/A</v>
      </c>
      <c r="D80" s="47" t="e">
        <v>#N/A</v>
      </c>
      <c r="E80" s="46" t="e">
        <v>#N/A</v>
      </c>
      <c r="F80" s="37" t="e">
        <v>#N/A</v>
      </c>
      <c r="G80" s="37" t="str">
        <f t="shared" si="10"/>
        <v>linked</v>
      </c>
      <c r="H80" s="37" t="str">
        <f t="shared" si="11"/>
        <v/>
      </c>
      <c r="I80" s="37" t="e">
        <f t="shared" si="12"/>
        <v>#N/A</v>
      </c>
      <c r="J80" s="37" t="e">
        <f t="shared" si="13"/>
        <v>#N/A</v>
      </c>
      <c r="K80" s="37" t="e">
        <f t="shared" si="14"/>
        <v>#N/A</v>
      </c>
      <c r="L80" s="37">
        <f t="shared" si="15"/>
        <v>0</v>
      </c>
      <c r="M80" s="22" t="e">
        <v>#N/A</v>
      </c>
      <c r="N80" s="47" t="e">
        <v>#N/A</v>
      </c>
      <c r="O80" s="127" t="e">
        <f t="shared" si="16"/>
        <v>#N/A</v>
      </c>
      <c r="P80" s="129" t="e">
        <f t="shared" si="17"/>
        <v>#N/A</v>
      </c>
      <c r="Q80" s="130" t="e">
        <f t="shared" si="18"/>
        <v>#N/A</v>
      </c>
      <c r="R80" s="22" t="e">
        <f t="shared" si="19"/>
        <v>#N/A</v>
      </c>
    </row>
    <row r="81" spans="1:18" x14ac:dyDescent="0.3">
      <c r="A81" s="156">
        <f>Table15[[#This Row],[id]]</f>
        <v>0</v>
      </c>
      <c r="B81" s="111" t="e">
        <v>#N/A</v>
      </c>
      <c r="C81" s="117" t="e">
        <v>#N/A</v>
      </c>
      <c r="D81" s="47" t="e">
        <v>#N/A</v>
      </c>
      <c r="E81" s="46" t="e">
        <v>#N/A</v>
      </c>
      <c r="F81" s="37" t="e">
        <v>#N/A</v>
      </c>
      <c r="G81" s="37" t="str">
        <f t="shared" si="10"/>
        <v>linked</v>
      </c>
      <c r="H81" s="37" t="str">
        <f t="shared" si="11"/>
        <v/>
      </c>
      <c r="I81" s="37" t="e">
        <f t="shared" si="12"/>
        <v>#N/A</v>
      </c>
      <c r="J81" s="37" t="e">
        <f t="shared" si="13"/>
        <v>#N/A</v>
      </c>
      <c r="K81" s="37" t="e">
        <f t="shared" si="14"/>
        <v>#N/A</v>
      </c>
      <c r="L81" s="37">
        <f t="shared" si="15"/>
        <v>0</v>
      </c>
      <c r="M81" s="22" t="e">
        <v>#N/A</v>
      </c>
      <c r="N81" s="47" t="e">
        <v>#N/A</v>
      </c>
      <c r="O81" s="127" t="e">
        <f t="shared" si="16"/>
        <v>#N/A</v>
      </c>
      <c r="P81" s="129" t="e">
        <f t="shared" si="17"/>
        <v>#N/A</v>
      </c>
      <c r="Q81" s="130" t="e">
        <f t="shared" si="18"/>
        <v>#N/A</v>
      </c>
      <c r="R81" s="22" t="e">
        <f t="shared" si="19"/>
        <v>#N/A</v>
      </c>
    </row>
    <row r="82" spans="1:18" x14ac:dyDescent="0.3">
      <c r="A82" s="156">
        <f>Table15[[#This Row],[id]]</f>
        <v>0</v>
      </c>
      <c r="B82" s="111" t="e">
        <v>#N/A</v>
      </c>
      <c r="C82" s="117" t="e">
        <v>#N/A</v>
      </c>
      <c r="D82" s="47" t="e">
        <v>#N/A</v>
      </c>
      <c r="E82" s="46" t="e">
        <v>#N/A</v>
      </c>
      <c r="F82" s="37" t="e">
        <v>#N/A</v>
      </c>
      <c r="G82" s="37" t="str">
        <f t="shared" si="10"/>
        <v>linked</v>
      </c>
      <c r="H82" s="37" t="str">
        <f t="shared" si="11"/>
        <v/>
      </c>
      <c r="I82" s="37" t="e">
        <f t="shared" si="12"/>
        <v>#N/A</v>
      </c>
      <c r="J82" s="37" t="e">
        <f t="shared" si="13"/>
        <v>#N/A</v>
      </c>
      <c r="K82" s="37" t="e">
        <f t="shared" si="14"/>
        <v>#N/A</v>
      </c>
      <c r="L82" s="37">
        <f t="shared" si="15"/>
        <v>0</v>
      </c>
      <c r="M82" s="22" t="e">
        <v>#N/A</v>
      </c>
      <c r="N82" s="47" t="e">
        <v>#N/A</v>
      </c>
      <c r="O82" s="127" t="e">
        <f t="shared" si="16"/>
        <v>#N/A</v>
      </c>
      <c r="P82" s="129" t="e">
        <f t="shared" si="17"/>
        <v>#N/A</v>
      </c>
      <c r="Q82" s="130" t="e">
        <f t="shared" si="18"/>
        <v>#N/A</v>
      </c>
      <c r="R82" s="22" t="e">
        <f t="shared" si="19"/>
        <v>#N/A</v>
      </c>
    </row>
    <row r="83" spans="1:18" x14ac:dyDescent="0.3">
      <c r="A83" s="156">
        <f>Table15[[#This Row],[id]]</f>
        <v>0</v>
      </c>
      <c r="B83" s="111" t="e">
        <v>#N/A</v>
      </c>
      <c r="C83" s="117" t="e">
        <v>#N/A</v>
      </c>
      <c r="D83" s="47" t="e">
        <v>#N/A</v>
      </c>
      <c r="E83" s="46" t="e">
        <v>#N/A</v>
      </c>
      <c r="F83" s="37" t="e">
        <v>#N/A</v>
      </c>
      <c r="G83" s="37" t="str">
        <f t="shared" si="10"/>
        <v>linked</v>
      </c>
      <c r="H83" s="37" t="str">
        <f t="shared" si="11"/>
        <v/>
      </c>
      <c r="I83" s="37" t="e">
        <f t="shared" si="12"/>
        <v>#N/A</v>
      </c>
      <c r="J83" s="37" t="e">
        <f t="shared" si="13"/>
        <v>#N/A</v>
      </c>
      <c r="K83" s="37" t="e">
        <f t="shared" si="14"/>
        <v>#N/A</v>
      </c>
      <c r="L83" s="37">
        <f t="shared" si="15"/>
        <v>0</v>
      </c>
      <c r="M83" s="22" t="e">
        <v>#N/A</v>
      </c>
      <c r="N83" s="47" t="e">
        <v>#N/A</v>
      </c>
      <c r="O83" s="127" t="e">
        <f t="shared" si="16"/>
        <v>#N/A</v>
      </c>
      <c r="P83" s="129" t="e">
        <f t="shared" si="17"/>
        <v>#N/A</v>
      </c>
      <c r="Q83" s="130" t="e">
        <f t="shared" si="18"/>
        <v>#N/A</v>
      </c>
      <c r="R83" s="22" t="e">
        <f t="shared" si="19"/>
        <v>#N/A</v>
      </c>
    </row>
    <row r="84" spans="1:18" x14ac:dyDescent="0.3">
      <c r="A84" s="156">
        <f>Table15[[#This Row],[id]]</f>
        <v>0</v>
      </c>
      <c r="B84" s="111" t="e">
        <v>#N/A</v>
      </c>
      <c r="C84" s="117" t="e">
        <v>#N/A</v>
      </c>
      <c r="D84" s="47" t="e">
        <v>#N/A</v>
      </c>
      <c r="E84" s="46" t="e">
        <v>#N/A</v>
      </c>
      <c r="F84" s="37" t="e">
        <v>#N/A</v>
      </c>
      <c r="G84" s="37" t="str">
        <f t="shared" si="10"/>
        <v>linked</v>
      </c>
      <c r="H84" s="37" t="str">
        <f t="shared" si="11"/>
        <v/>
      </c>
      <c r="I84" s="37" t="e">
        <f t="shared" si="12"/>
        <v>#N/A</v>
      </c>
      <c r="J84" s="37" t="e">
        <f t="shared" si="13"/>
        <v>#N/A</v>
      </c>
      <c r="K84" s="37" t="e">
        <f t="shared" si="14"/>
        <v>#N/A</v>
      </c>
      <c r="L84" s="37">
        <f t="shared" si="15"/>
        <v>0</v>
      </c>
      <c r="M84" s="22" t="e">
        <v>#N/A</v>
      </c>
      <c r="N84" s="47" t="e">
        <v>#N/A</v>
      </c>
      <c r="O84" s="127" t="e">
        <f t="shared" si="16"/>
        <v>#N/A</v>
      </c>
      <c r="P84" s="129" t="e">
        <f t="shared" si="17"/>
        <v>#N/A</v>
      </c>
      <c r="Q84" s="130" t="e">
        <f t="shared" si="18"/>
        <v>#N/A</v>
      </c>
      <c r="R84" s="22" t="e">
        <f t="shared" si="19"/>
        <v>#N/A</v>
      </c>
    </row>
    <row r="85" spans="1:18" x14ac:dyDescent="0.3">
      <c r="A85" s="156">
        <f>Table15[[#This Row],[id]]</f>
        <v>0</v>
      </c>
      <c r="B85" s="111" t="e">
        <v>#N/A</v>
      </c>
      <c r="C85" s="117" t="e">
        <v>#N/A</v>
      </c>
      <c r="D85" s="47" t="e">
        <v>#N/A</v>
      </c>
      <c r="E85" s="46" t="e">
        <v>#N/A</v>
      </c>
      <c r="F85" s="37" t="e">
        <v>#N/A</v>
      </c>
      <c r="G85" s="37" t="str">
        <f t="shared" si="10"/>
        <v>linked</v>
      </c>
      <c r="H85" s="37" t="str">
        <f t="shared" si="11"/>
        <v/>
      </c>
      <c r="I85" s="37" t="e">
        <f t="shared" si="12"/>
        <v>#N/A</v>
      </c>
      <c r="J85" s="37" t="e">
        <f t="shared" si="13"/>
        <v>#N/A</v>
      </c>
      <c r="K85" s="37" t="e">
        <f t="shared" si="14"/>
        <v>#N/A</v>
      </c>
      <c r="L85" s="37">
        <f t="shared" si="15"/>
        <v>0</v>
      </c>
      <c r="M85" s="22" t="e">
        <v>#N/A</v>
      </c>
      <c r="N85" s="47" t="e">
        <v>#N/A</v>
      </c>
      <c r="O85" s="127" t="e">
        <f t="shared" si="16"/>
        <v>#N/A</v>
      </c>
      <c r="P85" s="129" t="e">
        <f t="shared" si="17"/>
        <v>#N/A</v>
      </c>
      <c r="Q85" s="130" t="e">
        <f t="shared" si="18"/>
        <v>#N/A</v>
      </c>
      <c r="R85" s="22" t="e">
        <f t="shared" si="19"/>
        <v>#N/A</v>
      </c>
    </row>
    <row r="86" spans="1:18" x14ac:dyDescent="0.3">
      <c r="A86" s="156">
        <f>Table15[[#This Row],[id]]</f>
        <v>0</v>
      </c>
      <c r="B86" s="111" t="e">
        <v>#N/A</v>
      </c>
      <c r="C86" s="117" t="e">
        <v>#N/A</v>
      </c>
      <c r="D86" s="47" t="e">
        <v>#N/A</v>
      </c>
      <c r="E86" s="46" t="e">
        <v>#N/A</v>
      </c>
      <c r="F86" s="37" t="e">
        <v>#N/A</v>
      </c>
      <c r="G86" s="37" t="str">
        <f t="shared" si="10"/>
        <v>linked</v>
      </c>
      <c r="H86" s="37" t="str">
        <f t="shared" si="11"/>
        <v/>
      </c>
      <c r="I86" s="37" t="e">
        <f t="shared" si="12"/>
        <v>#N/A</v>
      </c>
      <c r="J86" s="37" t="e">
        <f t="shared" si="13"/>
        <v>#N/A</v>
      </c>
      <c r="K86" s="37" t="e">
        <f t="shared" si="14"/>
        <v>#N/A</v>
      </c>
      <c r="L86" s="37">
        <f t="shared" si="15"/>
        <v>0</v>
      </c>
      <c r="M86" s="22" t="e">
        <v>#N/A</v>
      </c>
      <c r="N86" s="47" t="e">
        <v>#N/A</v>
      </c>
      <c r="O86" s="127" t="e">
        <f t="shared" si="16"/>
        <v>#N/A</v>
      </c>
      <c r="P86" s="129" t="e">
        <f t="shared" si="17"/>
        <v>#N/A</v>
      </c>
      <c r="Q86" s="130" t="e">
        <f t="shared" si="18"/>
        <v>#N/A</v>
      </c>
      <c r="R86" s="22" t="e">
        <f t="shared" si="19"/>
        <v>#N/A</v>
      </c>
    </row>
    <row r="87" spans="1:18" x14ac:dyDescent="0.3">
      <c r="A87" s="156">
        <f>Table15[[#This Row],[id]]</f>
        <v>0</v>
      </c>
      <c r="B87" s="111" t="e">
        <v>#N/A</v>
      </c>
      <c r="C87" s="117" t="e">
        <v>#N/A</v>
      </c>
      <c r="D87" s="47" t="e">
        <v>#N/A</v>
      </c>
      <c r="E87" s="46" t="e">
        <v>#N/A</v>
      </c>
      <c r="F87" s="37" t="e">
        <v>#N/A</v>
      </c>
      <c r="G87" s="37" t="str">
        <f t="shared" si="10"/>
        <v>linked</v>
      </c>
      <c r="H87" s="37" t="str">
        <f t="shared" si="11"/>
        <v/>
      </c>
      <c r="I87" s="37" t="e">
        <f t="shared" si="12"/>
        <v>#N/A</v>
      </c>
      <c r="J87" s="37" t="e">
        <f t="shared" si="13"/>
        <v>#N/A</v>
      </c>
      <c r="K87" s="37" t="e">
        <f t="shared" si="14"/>
        <v>#N/A</v>
      </c>
      <c r="L87" s="37">
        <f t="shared" si="15"/>
        <v>0</v>
      </c>
      <c r="M87" s="22" t="e">
        <v>#N/A</v>
      </c>
      <c r="N87" s="47" t="e">
        <v>#N/A</v>
      </c>
      <c r="O87" s="127" t="e">
        <f t="shared" si="16"/>
        <v>#N/A</v>
      </c>
      <c r="P87" s="129" t="e">
        <f t="shared" si="17"/>
        <v>#N/A</v>
      </c>
      <c r="Q87" s="130" t="e">
        <f t="shared" si="18"/>
        <v>#N/A</v>
      </c>
      <c r="R87" s="22" t="e">
        <f t="shared" si="19"/>
        <v>#N/A</v>
      </c>
    </row>
    <row r="88" spans="1:18" x14ac:dyDescent="0.3">
      <c r="A88" s="156">
        <f>Table15[[#This Row],[id]]</f>
        <v>0</v>
      </c>
      <c r="B88" s="111" t="e">
        <v>#N/A</v>
      </c>
      <c r="C88" s="117" t="e">
        <v>#N/A</v>
      </c>
      <c r="D88" s="47" t="e">
        <v>#N/A</v>
      </c>
      <c r="E88" s="46" t="e">
        <v>#N/A</v>
      </c>
      <c r="F88" s="37" t="e">
        <v>#N/A</v>
      </c>
      <c r="G88" s="37" t="str">
        <f t="shared" si="10"/>
        <v>linked</v>
      </c>
      <c r="H88" s="37" t="str">
        <f t="shared" si="11"/>
        <v/>
      </c>
      <c r="I88" s="37" t="e">
        <f t="shared" si="12"/>
        <v>#N/A</v>
      </c>
      <c r="J88" s="37" t="e">
        <f t="shared" si="13"/>
        <v>#N/A</v>
      </c>
      <c r="K88" s="37" t="e">
        <f t="shared" si="14"/>
        <v>#N/A</v>
      </c>
      <c r="L88" s="37">
        <f t="shared" si="15"/>
        <v>0</v>
      </c>
      <c r="M88" s="22" t="e">
        <v>#N/A</v>
      </c>
      <c r="N88" s="47" t="e">
        <v>#N/A</v>
      </c>
      <c r="O88" s="127" t="e">
        <f t="shared" si="16"/>
        <v>#N/A</v>
      </c>
      <c r="P88" s="129" t="e">
        <f t="shared" si="17"/>
        <v>#N/A</v>
      </c>
      <c r="Q88" s="130" t="e">
        <f t="shared" si="18"/>
        <v>#N/A</v>
      </c>
      <c r="R88" s="22" t="e">
        <f t="shared" si="19"/>
        <v>#N/A</v>
      </c>
    </row>
    <row r="89" spans="1:18" x14ac:dyDescent="0.3">
      <c r="A89" s="156">
        <f>Table15[[#This Row],[id]]</f>
        <v>0</v>
      </c>
      <c r="B89" s="111" t="e">
        <v>#N/A</v>
      </c>
      <c r="C89" s="117" t="e">
        <v>#N/A</v>
      </c>
      <c r="D89" s="47" t="e">
        <v>#N/A</v>
      </c>
      <c r="E89" s="46" t="e">
        <v>#N/A</v>
      </c>
      <c r="F89" s="37" t="e">
        <v>#N/A</v>
      </c>
      <c r="G89" s="37" t="str">
        <f t="shared" si="10"/>
        <v>linked</v>
      </c>
      <c r="H89" s="37" t="str">
        <f t="shared" si="11"/>
        <v/>
      </c>
      <c r="I89" s="37" t="e">
        <f t="shared" si="12"/>
        <v>#N/A</v>
      </c>
      <c r="J89" s="37" t="e">
        <f t="shared" si="13"/>
        <v>#N/A</v>
      </c>
      <c r="K89" s="37" t="e">
        <f t="shared" si="14"/>
        <v>#N/A</v>
      </c>
      <c r="L89" s="37">
        <f t="shared" si="15"/>
        <v>0</v>
      </c>
      <c r="M89" s="22" t="e">
        <v>#N/A</v>
      </c>
      <c r="N89" s="47" t="e">
        <v>#N/A</v>
      </c>
      <c r="O89" s="127" t="e">
        <f t="shared" si="16"/>
        <v>#N/A</v>
      </c>
      <c r="P89" s="129" t="e">
        <f t="shared" si="17"/>
        <v>#N/A</v>
      </c>
      <c r="Q89" s="130" t="e">
        <f t="shared" si="18"/>
        <v>#N/A</v>
      </c>
      <c r="R89" s="22" t="e">
        <f t="shared" si="19"/>
        <v>#N/A</v>
      </c>
    </row>
    <row r="90" spans="1:18" x14ac:dyDescent="0.3">
      <c r="A90" s="156">
        <f>Table15[[#This Row],[id]]</f>
        <v>0</v>
      </c>
      <c r="B90" s="111" t="e">
        <v>#N/A</v>
      </c>
      <c r="C90" s="117" t="e">
        <v>#N/A</v>
      </c>
      <c r="D90" s="47" t="e">
        <v>#N/A</v>
      </c>
      <c r="E90" s="46" t="e">
        <v>#N/A</v>
      </c>
      <c r="F90" s="37" t="e">
        <v>#N/A</v>
      </c>
      <c r="G90" s="37" t="str">
        <f t="shared" si="10"/>
        <v>linked</v>
      </c>
      <c r="H90" s="37" t="str">
        <f t="shared" si="11"/>
        <v/>
      </c>
      <c r="I90" s="37" t="e">
        <f t="shared" si="12"/>
        <v>#N/A</v>
      </c>
      <c r="J90" s="37" t="e">
        <f t="shared" si="13"/>
        <v>#N/A</v>
      </c>
      <c r="K90" s="37" t="e">
        <f t="shared" si="14"/>
        <v>#N/A</v>
      </c>
      <c r="L90" s="37">
        <f t="shared" si="15"/>
        <v>0</v>
      </c>
      <c r="M90" s="22" t="e">
        <v>#N/A</v>
      </c>
      <c r="N90" s="47" t="e">
        <v>#N/A</v>
      </c>
      <c r="O90" s="127" t="e">
        <f t="shared" si="16"/>
        <v>#N/A</v>
      </c>
      <c r="P90" s="129" t="e">
        <f t="shared" si="17"/>
        <v>#N/A</v>
      </c>
      <c r="Q90" s="130" t="e">
        <f t="shared" si="18"/>
        <v>#N/A</v>
      </c>
      <c r="R90" s="22" t="e">
        <f t="shared" si="19"/>
        <v>#N/A</v>
      </c>
    </row>
    <row r="91" spans="1:18" x14ac:dyDescent="0.3">
      <c r="A91" s="156">
        <f>Table15[[#This Row],[id]]</f>
        <v>0</v>
      </c>
      <c r="B91" s="111" t="e">
        <v>#N/A</v>
      </c>
      <c r="C91" s="117" t="e">
        <v>#N/A</v>
      </c>
      <c r="D91" s="47" t="e">
        <v>#N/A</v>
      </c>
      <c r="E91" s="46" t="e">
        <v>#N/A</v>
      </c>
      <c r="F91" s="37" t="e">
        <v>#N/A</v>
      </c>
      <c r="G91" s="37" t="str">
        <f t="shared" si="10"/>
        <v>linked</v>
      </c>
      <c r="H91" s="37" t="str">
        <f t="shared" si="11"/>
        <v/>
      </c>
      <c r="I91" s="37" t="e">
        <f t="shared" si="12"/>
        <v>#N/A</v>
      </c>
      <c r="J91" s="37" t="e">
        <f t="shared" si="13"/>
        <v>#N/A</v>
      </c>
      <c r="K91" s="37" t="e">
        <f t="shared" si="14"/>
        <v>#N/A</v>
      </c>
      <c r="L91" s="37">
        <f t="shared" si="15"/>
        <v>0</v>
      </c>
      <c r="M91" s="22" t="e">
        <v>#N/A</v>
      </c>
      <c r="N91" s="47" t="e">
        <v>#N/A</v>
      </c>
      <c r="O91" s="127" t="e">
        <f t="shared" si="16"/>
        <v>#N/A</v>
      </c>
      <c r="P91" s="129" t="e">
        <f t="shared" si="17"/>
        <v>#N/A</v>
      </c>
      <c r="Q91" s="130" t="e">
        <f t="shared" si="18"/>
        <v>#N/A</v>
      </c>
      <c r="R91" s="22" t="e">
        <f t="shared" si="19"/>
        <v>#N/A</v>
      </c>
    </row>
    <row r="92" spans="1:18" x14ac:dyDescent="0.3">
      <c r="A92" s="156">
        <f>Table15[[#This Row],[id]]</f>
        <v>0</v>
      </c>
      <c r="B92" s="111" t="e">
        <v>#N/A</v>
      </c>
      <c r="C92" s="117" t="e">
        <v>#N/A</v>
      </c>
      <c r="D92" s="47" t="e">
        <v>#N/A</v>
      </c>
      <c r="E92" s="46" t="e">
        <v>#N/A</v>
      </c>
      <c r="F92" s="37" t="e">
        <v>#N/A</v>
      </c>
      <c r="G92" s="37" t="str">
        <f t="shared" si="10"/>
        <v>linked</v>
      </c>
      <c r="H92" s="37" t="str">
        <f t="shared" si="11"/>
        <v/>
      </c>
      <c r="I92" s="37" t="e">
        <f t="shared" si="12"/>
        <v>#N/A</v>
      </c>
      <c r="J92" s="37" t="e">
        <f t="shared" si="13"/>
        <v>#N/A</v>
      </c>
      <c r="K92" s="37" t="e">
        <f t="shared" si="14"/>
        <v>#N/A</v>
      </c>
      <c r="L92" s="37">
        <f t="shared" si="15"/>
        <v>0</v>
      </c>
      <c r="M92" s="22" t="e">
        <v>#N/A</v>
      </c>
      <c r="N92" s="47" t="e">
        <v>#N/A</v>
      </c>
      <c r="O92" s="127" t="e">
        <f t="shared" si="16"/>
        <v>#N/A</v>
      </c>
      <c r="P92" s="129" t="e">
        <f t="shared" si="17"/>
        <v>#N/A</v>
      </c>
      <c r="Q92" s="130" t="e">
        <f t="shared" si="18"/>
        <v>#N/A</v>
      </c>
      <c r="R92" s="22" t="e">
        <f t="shared" si="19"/>
        <v>#N/A</v>
      </c>
    </row>
    <row r="93" spans="1:18" x14ac:dyDescent="0.3">
      <c r="A93" s="156">
        <f>Table15[[#This Row],[id]]</f>
        <v>0</v>
      </c>
      <c r="B93" s="111" t="e">
        <v>#N/A</v>
      </c>
      <c r="C93" s="117" t="e">
        <v>#N/A</v>
      </c>
      <c r="D93" s="47" t="e">
        <v>#N/A</v>
      </c>
      <c r="E93" s="46" t="e">
        <v>#N/A</v>
      </c>
      <c r="F93" s="37" t="e">
        <v>#N/A</v>
      </c>
      <c r="G93" s="37" t="str">
        <f t="shared" si="10"/>
        <v>linked</v>
      </c>
      <c r="H93" s="37" t="str">
        <f t="shared" si="11"/>
        <v/>
      </c>
      <c r="I93" s="37" t="e">
        <f t="shared" si="12"/>
        <v>#N/A</v>
      </c>
      <c r="J93" s="37" t="e">
        <f t="shared" si="13"/>
        <v>#N/A</v>
      </c>
      <c r="K93" s="37" t="e">
        <f t="shared" si="14"/>
        <v>#N/A</v>
      </c>
      <c r="L93" s="37">
        <f t="shared" si="15"/>
        <v>0</v>
      </c>
      <c r="M93" s="22" t="e">
        <v>#N/A</v>
      </c>
      <c r="N93" s="47" t="e">
        <v>#N/A</v>
      </c>
      <c r="O93" s="127" t="e">
        <f t="shared" si="16"/>
        <v>#N/A</v>
      </c>
      <c r="P93" s="129" t="e">
        <f t="shared" si="17"/>
        <v>#N/A</v>
      </c>
      <c r="Q93" s="130" t="e">
        <f t="shared" si="18"/>
        <v>#N/A</v>
      </c>
      <c r="R93" s="22" t="e">
        <f t="shared" si="19"/>
        <v>#N/A</v>
      </c>
    </row>
    <row r="94" spans="1:18" x14ac:dyDescent="0.3">
      <c r="A94" s="156">
        <f>Table15[[#This Row],[id]]</f>
        <v>0</v>
      </c>
      <c r="B94" s="111" t="e">
        <v>#N/A</v>
      </c>
      <c r="C94" s="117" t="e">
        <v>#N/A</v>
      </c>
      <c r="D94" s="47" t="e">
        <v>#N/A</v>
      </c>
      <c r="E94" s="46" t="e">
        <v>#N/A</v>
      </c>
      <c r="F94" s="37" t="e">
        <v>#N/A</v>
      </c>
      <c r="G94" s="37" t="str">
        <f t="shared" si="10"/>
        <v>linked</v>
      </c>
      <c r="H94" s="37" t="str">
        <f t="shared" si="11"/>
        <v/>
      </c>
      <c r="I94" s="37" t="e">
        <f t="shared" si="12"/>
        <v>#N/A</v>
      </c>
      <c r="J94" s="37" t="e">
        <f t="shared" si="13"/>
        <v>#N/A</v>
      </c>
      <c r="K94" s="37" t="e">
        <f t="shared" si="14"/>
        <v>#N/A</v>
      </c>
      <c r="L94" s="37">
        <f t="shared" si="15"/>
        <v>0</v>
      </c>
      <c r="M94" s="22" t="e">
        <v>#N/A</v>
      </c>
      <c r="N94" s="47" t="e">
        <v>#N/A</v>
      </c>
      <c r="O94" s="127" t="e">
        <f t="shared" si="16"/>
        <v>#N/A</v>
      </c>
      <c r="P94" s="129" t="e">
        <f t="shared" si="17"/>
        <v>#N/A</v>
      </c>
      <c r="Q94" s="130" t="e">
        <f t="shared" si="18"/>
        <v>#N/A</v>
      </c>
      <c r="R94" s="22" t="e">
        <f t="shared" si="19"/>
        <v>#N/A</v>
      </c>
    </row>
    <row r="95" spans="1:18" x14ac:dyDescent="0.3">
      <c r="A95" s="156">
        <f>Table15[[#This Row],[id]]</f>
        <v>0</v>
      </c>
      <c r="B95" s="111" t="e">
        <v>#N/A</v>
      </c>
      <c r="C95" s="117" t="e">
        <v>#N/A</v>
      </c>
      <c r="D95" s="47" t="e">
        <v>#N/A</v>
      </c>
      <c r="E95" s="46" t="e">
        <v>#N/A</v>
      </c>
      <c r="F95" s="37" t="e">
        <v>#N/A</v>
      </c>
      <c r="G95" s="37" t="str">
        <f t="shared" si="10"/>
        <v>linked</v>
      </c>
      <c r="H95" s="37" t="str">
        <f t="shared" si="11"/>
        <v/>
      </c>
      <c r="I95" s="37" t="e">
        <f t="shared" si="12"/>
        <v>#N/A</v>
      </c>
      <c r="J95" s="37" t="e">
        <f t="shared" si="13"/>
        <v>#N/A</v>
      </c>
      <c r="K95" s="37" t="e">
        <f t="shared" si="14"/>
        <v>#N/A</v>
      </c>
      <c r="L95" s="37">
        <f t="shared" si="15"/>
        <v>0</v>
      </c>
      <c r="M95" s="22" t="e">
        <v>#N/A</v>
      </c>
      <c r="N95" s="47" t="e">
        <v>#N/A</v>
      </c>
      <c r="O95" s="127" t="e">
        <f t="shared" si="16"/>
        <v>#N/A</v>
      </c>
      <c r="P95" s="129" t="e">
        <f t="shared" si="17"/>
        <v>#N/A</v>
      </c>
      <c r="Q95" s="130" t="e">
        <f t="shared" si="18"/>
        <v>#N/A</v>
      </c>
      <c r="R95" s="22" t="e">
        <f t="shared" si="19"/>
        <v>#N/A</v>
      </c>
    </row>
    <row r="96" spans="1:18" x14ac:dyDescent="0.3">
      <c r="A96" s="156">
        <f>Table15[[#This Row],[id]]</f>
        <v>0</v>
      </c>
      <c r="B96" s="111" t="e">
        <v>#N/A</v>
      </c>
      <c r="C96" s="117" t="e">
        <v>#N/A</v>
      </c>
      <c r="D96" s="47" t="e">
        <v>#N/A</v>
      </c>
      <c r="E96" s="46" t="e">
        <v>#N/A</v>
      </c>
      <c r="F96" s="37" t="e">
        <v>#N/A</v>
      </c>
      <c r="G96" s="37" t="str">
        <f t="shared" si="10"/>
        <v>linked</v>
      </c>
      <c r="H96" s="37" t="str">
        <f t="shared" si="11"/>
        <v/>
      </c>
      <c r="I96" s="37" t="e">
        <f t="shared" si="12"/>
        <v>#N/A</v>
      </c>
      <c r="J96" s="37" t="e">
        <f t="shared" si="13"/>
        <v>#N/A</v>
      </c>
      <c r="K96" s="37" t="e">
        <f t="shared" si="14"/>
        <v>#N/A</v>
      </c>
      <c r="L96" s="37">
        <f t="shared" si="15"/>
        <v>0</v>
      </c>
      <c r="M96" s="22" t="e">
        <v>#N/A</v>
      </c>
      <c r="N96" s="47" t="e">
        <v>#N/A</v>
      </c>
      <c r="O96" s="127" t="e">
        <f t="shared" si="16"/>
        <v>#N/A</v>
      </c>
      <c r="P96" s="129" t="e">
        <f t="shared" si="17"/>
        <v>#N/A</v>
      </c>
      <c r="Q96" s="130" t="e">
        <f t="shared" si="18"/>
        <v>#N/A</v>
      </c>
      <c r="R96" s="22" t="e">
        <f t="shared" si="19"/>
        <v>#N/A</v>
      </c>
    </row>
    <row r="97" spans="1:18" x14ac:dyDescent="0.3">
      <c r="A97" s="156">
        <f>Table15[[#This Row],[id]]</f>
        <v>0</v>
      </c>
      <c r="B97" s="111" t="e">
        <v>#N/A</v>
      </c>
      <c r="C97" s="117" t="e">
        <v>#N/A</v>
      </c>
      <c r="D97" s="47" t="e">
        <v>#N/A</v>
      </c>
      <c r="E97" s="46" t="e">
        <v>#N/A</v>
      </c>
      <c r="F97" s="37" t="e">
        <v>#N/A</v>
      </c>
      <c r="G97" s="37" t="str">
        <f t="shared" si="10"/>
        <v>linked</v>
      </c>
      <c r="H97" s="37" t="str">
        <f t="shared" si="11"/>
        <v/>
      </c>
      <c r="I97" s="37" t="e">
        <f t="shared" si="12"/>
        <v>#N/A</v>
      </c>
      <c r="J97" s="37" t="e">
        <f t="shared" si="13"/>
        <v>#N/A</v>
      </c>
      <c r="K97" s="37" t="e">
        <f t="shared" si="14"/>
        <v>#N/A</v>
      </c>
      <c r="L97" s="37">
        <f t="shared" si="15"/>
        <v>0</v>
      </c>
      <c r="M97" s="22" t="e">
        <v>#N/A</v>
      </c>
      <c r="N97" s="47" t="e">
        <v>#N/A</v>
      </c>
      <c r="O97" s="127" t="e">
        <f t="shared" si="16"/>
        <v>#N/A</v>
      </c>
      <c r="P97" s="129" t="e">
        <f t="shared" si="17"/>
        <v>#N/A</v>
      </c>
      <c r="Q97" s="130" t="e">
        <f t="shared" si="18"/>
        <v>#N/A</v>
      </c>
      <c r="R97" s="22" t="e">
        <f t="shared" si="19"/>
        <v>#N/A</v>
      </c>
    </row>
    <row r="98" spans="1:18" x14ac:dyDescent="0.3">
      <c r="A98" s="156">
        <f>Table15[[#This Row],[id]]</f>
        <v>0</v>
      </c>
      <c r="B98" s="111" t="e">
        <v>#N/A</v>
      </c>
      <c r="C98" s="117" t="e">
        <v>#N/A</v>
      </c>
      <c r="D98" s="47" t="e">
        <v>#N/A</v>
      </c>
      <c r="E98" s="46" t="e">
        <v>#N/A</v>
      </c>
      <c r="F98" s="37" t="e">
        <v>#N/A</v>
      </c>
      <c r="G98" s="37" t="str">
        <f t="shared" si="10"/>
        <v>linked</v>
      </c>
      <c r="H98" s="37" t="str">
        <f t="shared" si="11"/>
        <v/>
      </c>
      <c r="I98" s="37" t="e">
        <f t="shared" si="12"/>
        <v>#N/A</v>
      </c>
      <c r="J98" s="37" t="e">
        <f t="shared" si="13"/>
        <v>#N/A</v>
      </c>
      <c r="K98" s="37" t="e">
        <f t="shared" si="14"/>
        <v>#N/A</v>
      </c>
      <c r="L98" s="37">
        <f t="shared" si="15"/>
        <v>0</v>
      </c>
      <c r="M98" s="22" t="e">
        <v>#N/A</v>
      </c>
      <c r="N98" s="47" t="e">
        <v>#N/A</v>
      </c>
      <c r="O98" s="127" t="e">
        <f t="shared" si="16"/>
        <v>#N/A</v>
      </c>
      <c r="P98" s="129" t="e">
        <f t="shared" si="17"/>
        <v>#N/A</v>
      </c>
      <c r="Q98" s="130" t="e">
        <f t="shared" si="18"/>
        <v>#N/A</v>
      </c>
      <c r="R98" s="22" t="e">
        <f t="shared" si="19"/>
        <v>#N/A</v>
      </c>
    </row>
    <row r="99" spans="1:18" x14ac:dyDescent="0.3">
      <c r="A99" s="156">
        <f>Table15[[#This Row],[id]]</f>
        <v>0</v>
      </c>
      <c r="B99" s="111" t="e">
        <v>#N/A</v>
      </c>
      <c r="C99" s="117" t="e">
        <v>#N/A</v>
      </c>
      <c r="D99" s="47" t="e">
        <v>#N/A</v>
      </c>
      <c r="E99" s="46" t="e">
        <v>#N/A</v>
      </c>
      <c r="F99" s="37" t="e">
        <v>#N/A</v>
      </c>
      <c r="G99" s="37" t="str">
        <f t="shared" si="10"/>
        <v>linked</v>
      </c>
      <c r="H99" s="37" t="str">
        <f t="shared" si="11"/>
        <v/>
      </c>
      <c r="I99" s="37" t="e">
        <f t="shared" si="12"/>
        <v>#N/A</v>
      </c>
      <c r="J99" s="37" t="e">
        <f t="shared" si="13"/>
        <v>#N/A</v>
      </c>
      <c r="K99" s="37" t="e">
        <f t="shared" si="14"/>
        <v>#N/A</v>
      </c>
      <c r="L99" s="37">
        <f t="shared" si="15"/>
        <v>0</v>
      </c>
      <c r="M99" s="22" t="e">
        <v>#N/A</v>
      </c>
      <c r="N99" s="47" t="e">
        <v>#N/A</v>
      </c>
      <c r="O99" s="127" t="e">
        <f t="shared" si="16"/>
        <v>#N/A</v>
      </c>
      <c r="P99" s="129" t="e">
        <f t="shared" si="17"/>
        <v>#N/A</v>
      </c>
      <c r="Q99" s="130" t="e">
        <f t="shared" si="18"/>
        <v>#N/A</v>
      </c>
      <c r="R99" s="22" t="e">
        <f t="shared" si="19"/>
        <v>#N/A</v>
      </c>
    </row>
    <row r="100" spans="1:18" x14ac:dyDescent="0.3">
      <c r="A100" s="156">
        <f>Table15[[#This Row],[id]]</f>
        <v>0</v>
      </c>
      <c r="B100" s="111" t="e">
        <v>#N/A</v>
      </c>
      <c r="C100" s="117" t="e">
        <v>#N/A</v>
      </c>
      <c r="D100" s="47" t="e">
        <v>#N/A</v>
      </c>
      <c r="E100" s="46" t="e">
        <v>#N/A</v>
      </c>
      <c r="F100" s="37" t="e">
        <v>#N/A</v>
      </c>
      <c r="G100" s="37" t="str">
        <f t="shared" si="10"/>
        <v>linked</v>
      </c>
      <c r="H100" s="37" t="str">
        <f t="shared" si="11"/>
        <v/>
      </c>
      <c r="I100" s="37" t="e">
        <f t="shared" si="12"/>
        <v>#N/A</v>
      </c>
      <c r="J100" s="37" t="e">
        <f t="shared" si="13"/>
        <v>#N/A</v>
      </c>
      <c r="K100" s="37" t="e">
        <f t="shared" si="14"/>
        <v>#N/A</v>
      </c>
      <c r="L100" s="37">
        <f t="shared" si="15"/>
        <v>0</v>
      </c>
      <c r="M100" s="22" t="e">
        <v>#N/A</v>
      </c>
      <c r="N100" s="47" t="e">
        <v>#N/A</v>
      </c>
      <c r="O100" s="127" t="e">
        <f t="shared" si="16"/>
        <v>#N/A</v>
      </c>
      <c r="P100" s="129" t="e">
        <f t="shared" si="17"/>
        <v>#N/A</v>
      </c>
      <c r="Q100" s="130" t="e">
        <f t="shared" si="18"/>
        <v>#N/A</v>
      </c>
      <c r="R100" s="22" t="e">
        <f t="shared" si="19"/>
        <v>#N/A</v>
      </c>
    </row>
    <row r="101" spans="1:18" x14ac:dyDescent="0.3">
      <c r="A101" s="156">
        <f>Table15[[#This Row],[id]]</f>
        <v>0</v>
      </c>
      <c r="E101" s="50"/>
      <c r="F101" s="37"/>
      <c r="G101" s="37" t="str">
        <f t="shared" si="10"/>
        <v>linked</v>
      </c>
      <c r="H101" s="37" t="str">
        <f t="shared" si="11"/>
        <v/>
      </c>
      <c r="I101" s="37" t="e">
        <f t="shared" si="12"/>
        <v>#N/A</v>
      </c>
      <c r="J101" s="37" t="e">
        <f t="shared" si="13"/>
        <v>#N/A</v>
      </c>
      <c r="K101" s="37" t="e">
        <f t="shared" si="14"/>
        <v>#N/A</v>
      </c>
      <c r="L101" s="37">
        <f t="shared" si="15"/>
        <v>0</v>
      </c>
      <c r="P101" s="129" t="e">
        <f t="shared" si="17"/>
        <v>#N/A</v>
      </c>
      <c r="Q101" s="130"/>
    </row>
    <row r="102" spans="1:18" x14ac:dyDescent="0.3">
      <c r="A102" s="156">
        <f>Table15[[#This Row],[id]]</f>
        <v>0</v>
      </c>
      <c r="F102" s="37"/>
      <c r="G102" s="37" t="str">
        <f t="shared" si="10"/>
        <v>linked</v>
      </c>
      <c r="H102" s="37" t="str">
        <f t="shared" si="11"/>
        <v/>
      </c>
      <c r="I102" s="37" t="e">
        <f t="shared" si="12"/>
        <v>#N/A</v>
      </c>
      <c r="J102" s="37" t="e">
        <f t="shared" si="13"/>
        <v>#N/A</v>
      </c>
      <c r="K102" s="37" t="e">
        <f t="shared" si="14"/>
        <v>#N/A</v>
      </c>
      <c r="L102" s="37">
        <f t="shared" si="15"/>
        <v>0</v>
      </c>
      <c r="P102" s="129" t="e">
        <f t="shared" si="17"/>
        <v>#N/A</v>
      </c>
      <c r="Q102" s="130"/>
    </row>
    <row r="103" spans="1:18" x14ac:dyDescent="0.3">
      <c r="A103" s="156">
        <f>Table15[[#This Row],[id]]</f>
        <v>0</v>
      </c>
      <c r="F103" s="37"/>
      <c r="G103" s="37" t="str">
        <f t="shared" si="10"/>
        <v>linked</v>
      </c>
      <c r="H103" s="37" t="str">
        <f t="shared" si="11"/>
        <v/>
      </c>
      <c r="I103" s="37" t="e">
        <f t="shared" si="12"/>
        <v>#N/A</v>
      </c>
      <c r="J103" s="37" t="e">
        <f t="shared" si="13"/>
        <v>#N/A</v>
      </c>
      <c r="K103" s="37" t="e">
        <f t="shared" si="14"/>
        <v>#N/A</v>
      </c>
      <c r="L103" s="37">
        <f t="shared" si="15"/>
        <v>0</v>
      </c>
      <c r="P103" s="129" t="e">
        <f t="shared" si="17"/>
        <v>#N/A</v>
      </c>
      <c r="Q103" s="130"/>
    </row>
    <row r="104" spans="1:18" x14ac:dyDescent="0.3">
      <c r="A104" s="156">
        <f>Table15[[#This Row],[id]]</f>
        <v>0</v>
      </c>
      <c r="F104" s="37"/>
      <c r="G104" s="37" t="str">
        <f t="shared" si="10"/>
        <v>linked</v>
      </c>
      <c r="H104" s="37" t="str">
        <f t="shared" si="11"/>
        <v/>
      </c>
      <c r="I104" s="37" t="e">
        <f t="shared" si="12"/>
        <v>#N/A</v>
      </c>
      <c r="J104" s="37" t="e">
        <f t="shared" si="13"/>
        <v>#N/A</v>
      </c>
      <c r="K104" s="37" t="e">
        <f t="shared" si="14"/>
        <v>#N/A</v>
      </c>
      <c r="L104" s="37">
        <f t="shared" si="15"/>
        <v>0</v>
      </c>
      <c r="P104" s="129" t="e">
        <f t="shared" si="17"/>
        <v>#N/A</v>
      </c>
      <c r="Q104" s="130"/>
    </row>
    <row r="105" spans="1:18" x14ac:dyDescent="0.3">
      <c r="A105" s="156">
        <f>Table15[[#This Row],[id]]</f>
        <v>0</v>
      </c>
      <c r="C105" s="119"/>
      <c r="D105" s="53"/>
      <c r="E105" s="50"/>
      <c r="F105" s="37"/>
      <c r="G105" s="37" t="str">
        <f t="shared" si="10"/>
        <v>linked</v>
      </c>
      <c r="H105" s="37" t="str">
        <f t="shared" si="11"/>
        <v/>
      </c>
      <c r="I105" s="37" t="e">
        <f t="shared" si="12"/>
        <v>#N/A</v>
      </c>
      <c r="J105" s="37" t="e">
        <f t="shared" si="13"/>
        <v>#N/A</v>
      </c>
      <c r="K105" s="37" t="e">
        <f t="shared" si="14"/>
        <v>#N/A</v>
      </c>
      <c r="L105" s="37">
        <f t="shared" si="15"/>
        <v>0</v>
      </c>
      <c r="M105" s="103"/>
      <c r="N105" s="54"/>
      <c r="P105" s="129" t="e">
        <f t="shared" si="17"/>
        <v>#N/A</v>
      </c>
    </row>
  </sheetData>
  <autoFilter ref="A1:R105" xr:uid="{593D1894-F961-4646-9645-BBF26A9806DD}"/>
  <mergeCells count="5">
    <mergeCell ref="AO2:AP2"/>
    <mergeCell ref="T2:U2"/>
    <mergeCell ref="X2:AB2"/>
    <mergeCell ref="AD6:AF6"/>
    <mergeCell ref="AI2:A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795D-6E9D-4003-B116-846DEA41FAB5}">
  <dimension ref="A1:Q81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customWidth="true" hidden="true" style="9" width="0.0"/>
    <col min="2" max="2" customWidth="true" style="9" width="32.6640625"/>
    <col min="3" max="3" bestFit="true" customWidth="true" style="9" width="10.44140625"/>
    <col min="4" max="4" customWidth="true" hidden="true" style="4" width="25.0"/>
    <col min="5" max="5" customWidth="true" style="9" width="7.88671875"/>
    <col min="6" max="6" customWidth="true" hidden="true" style="4" width="21.0"/>
    <col min="7" max="7" bestFit="true" customWidth="true" style="9" width="10.88671875"/>
    <col min="8" max="8" customWidth="true" hidden="true" style="4" width="19.5546875"/>
    <col min="9" max="9" customWidth="true" style="9" width="13.5546875"/>
    <col min="10" max="10" customWidth="true" width="25.0"/>
  </cols>
  <sheetData>
    <row r="1" spans="1:17" s="2" customFormat="1" x14ac:dyDescent="0.3">
      <c r="A1" s="8" t="s">
        <v>148</v>
      </c>
      <c r="B1" s="15" t="s">
        <v>20</v>
      </c>
      <c r="C1" s="8" t="s">
        <v>149</v>
      </c>
      <c r="D1" s="6" t="s">
        <v>150</v>
      </c>
      <c r="E1" s="15" t="s">
        <v>28</v>
      </c>
      <c r="F1" s="6" t="s">
        <v>151</v>
      </c>
      <c r="G1" s="16" t="s">
        <v>120</v>
      </c>
      <c r="H1" s="6" t="s">
        <v>152</v>
      </c>
      <c r="I1" s="8" t="s">
        <v>153</v>
      </c>
      <c r="J1" s="15" t="s">
        <v>34</v>
      </c>
    </row>
    <row r="2" spans="1:17" x14ac:dyDescent="0.3">
      <c r="A2" s="9">
        <v>1</v>
      </c>
      <c r="B2" s="13" t="s">
        <v>42</v>
      </c>
      <c r="C2" s="9">
        <v>1000</v>
      </c>
      <c r="D2" s="4" t="str">
        <f>B2&amp;C2</f>
        <v>Sum Insured1000</v>
      </c>
      <c r="E2" s="13">
        <v>1</v>
      </c>
      <c r="F2" s="4" t="str">
        <f>D2&amp;E2</f>
        <v>Sum Insured10001</v>
      </c>
      <c r="G2" s="9" t="s">
        <v>128</v>
      </c>
      <c r="H2" s="4" t="str">
        <f>B2&amp;C2</f>
        <v>Sum Insured1000</v>
      </c>
      <c r="I2" s="9" t="s">
        <v>154</v>
      </c>
      <c r="J2" s="13" t="s">
        <v>19</v>
      </c>
    </row>
    <row r="3" spans="1:17" x14ac:dyDescent="0.3">
      <c r="A3" s="9">
        <v>1</v>
      </c>
      <c r="B3" s="13" t="s">
        <v>48</v>
      </c>
      <c r="C3" s="9">
        <v>6000</v>
      </c>
      <c r="D3" s="4" t="str">
        <f t="shared" ref="D3:D6" si="0">B3&amp;C3</f>
        <v>Network6000</v>
      </c>
      <c r="E3" s="13">
        <v>2</v>
      </c>
      <c r="F3" s="4" t="str">
        <f t="shared" ref="F3:F66" si="1">D3&amp;E3</f>
        <v>Network60002</v>
      </c>
      <c r="G3" s="9" t="s">
        <v>129</v>
      </c>
      <c r="H3" s="4" t="str">
        <f t="shared" ref="H3:H23" si="2">B3&amp;C3</f>
        <v>Network6000</v>
      </c>
      <c r="I3" s="9" t="s">
        <v>154</v>
      </c>
      <c r="J3" s="13" t="s">
        <v>19</v>
      </c>
    </row>
    <row r="4" spans="1:17" x14ac:dyDescent="0.3">
      <c r="A4" s="9">
        <v>1</v>
      </c>
      <c r="B4" s="13" t="s">
        <v>50</v>
      </c>
      <c r="C4" s="9">
        <v>7000</v>
      </c>
      <c r="D4" s="4" t="str">
        <f t="shared" si="0"/>
        <v>Territorial Scope of Coverage7000</v>
      </c>
      <c r="E4" s="13">
        <v>3</v>
      </c>
      <c r="F4" s="4" t="str">
        <f t="shared" si="1"/>
        <v>Territorial Scope of Coverage70003</v>
      </c>
      <c r="G4" s="9" t="s">
        <v>128</v>
      </c>
      <c r="H4" s="4" t="str">
        <f t="shared" si="2"/>
        <v>Territorial Scope of Coverage7000</v>
      </c>
      <c r="I4" s="9" t="s">
        <v>154</v>
      </c>
      <c r="J4" s="13" t="s">
        <v>19</v>
      </c>
      <c r="M4" s="5"/>
    </row>
    <row r="5" spans="1:17" x14ac:dyDescent="0.3">
      <c r="A5" s="9">
        <v>1</v>
      </c>
      <c r="B5" s="13" t="s">
        <v>52</v>
      </c>
      <c r="C5" s="9">
        <v>8000</v>
      </c>
      <c r="D5" s="4" t="str">
        <f t="shared" si="0"/>
        <v>Coverage Criteria for Treatment outside UAE8000</v>
      </c>
      <c r="E5" s="13">
        <v>4</v>
      </c>
      <c r="F5" s="4" t="str">
        <f t="shared" si="1"/>
        <v>Coverage Criteria for Treatment outside UAE80004</v>
      </c>
      <c r="G5" s="9" t="s">
        <v>129</v>
      </c>
      <c r="H5" s="4" t="str">
        <f t="shared" si="2"/>
        <v>Coverage Criteria for Treatment outside UAE8000</v>
      </c>
      <c r="I5" s="9" t="s">
        <v>154</v>
      </c>
      <c r="J5" s="13" t="s">
        <v>19</v>
      </c>
      <c r="L5" s="216" t="s">
        <v>155</v>
      </c>
      <c r="M5" s="216"/>
      <c r="N5" s="216"/>
      <c r="O5" s="216"/>
      <c r="P5" s="216"/>
      <c r="Q5" s="216"/>
    </row>
    <row r="6" spans="1:17" x14ac:dyDescent="0.3">
      <c r="A6" s="9">
        <v>1</v>
      </c>
      <c r="B6" s="13" t="s">
        <v>53</v>
      </c>
      <c r="C6" s="9">
        <v>8000</v>
      </c>
      <c r="D6" s="4" t="str">
        <f t="shared" si="0"/>
        <v>Pre-existing &amp; Chronic Conditions8000</v>
      </c>
      <c r="E6" s="13">
        <v>5</v>
      </c>
      <c r="F6" s="4" t="str">
        <f t="shared" si="1"/>
        <v>Pre-existing &amp; Chronic Conditions80005</v>
      </c>
      <c r="G6" s="9" t="s">
        <v>128</v>
      </c>
      <c r="H6" s="4" t="str">
        <f t="shared" si="2"/>
        <v>Pre-existing &amp; Chronic Conditions8000</v>
      </c>
      <c r="I6" s="9" t="s">
        <v>154</v>
      </c>
      <c r="J6" s="13" t="s">
        <v>19</v>
      </c>
    </row>
    <row r="7" spans="1:17" x14ac:dyDescent="0.3">
      <c r="B7" s="13" t="s">
        <v>54</v>
      </c>
      <c r="E7" s="13">
        <v>6</v>
      </c>
      <c r="F7" s="4" t="str">
        <f t="shared" si="1"/>
        <v>6</v>
      </c>
      <c r="G7" s="9" t="s">
        <v>129</v>
      </c>
      <c r="H7" s="4" t="str">
        <f t="shared" si="2"/>
        <v>Room type</v>
      </c>
      <c r="J7" s="13" t="s">
        <v>19</v>
      </c>
    </row>
    <row r="8" spans="1:17" x14ac:dyDescent="0.3">
      <c r="A8" s="9">
        <v>2</v>
      </c>
      <c r="B8" s="13" t="s">
        <v>57</v>
      </c>
      <c r="C8" s="9">
        <v>5000</v>
      </c>
      <c r="D8" s="4" t="str">
        <f t="shared" ref="D8:D12" si="3">B8&amp;C8</f>
        <v>Doctor, Surgeon, Anesthesist Fees5000</v>
      </c>
      <c r="E8" s="13">
        <v>7</v>
      </c>
      <c r="F8" s="4" t="str">
        <f t="shared" si="1"/>
        <v>Doctor, Surgeon, Anesthesist Fees50007</v>
      </c>
      <c r="G8" s="9" t="s">
        <v>128</v>
      </c>
      <c r="H8" s="4" t="str">
        <f t="shared" si="2"/>
        <v>Doctor, Surgeon, Anesthesist Fees5000</v>
      </c>
      <c r="I8" s="9" t="s">
        <v>154</v>
      </c>
      <c r="J8" s="13" t="s">
        <v>19</v>
      </c>
    </row>
    <row r="9" spans="1:17" x14ac:dyDescent="0.3">
      <c r="A9" s="9">
        <v>2</v>
      </c>
      <c r="B9" s="13" t="s">
        <v>59</v>
      </c>
      <c r="C9" s="9">
        <v>5000</v>
      </c>
      <c r="D9" s="4" t="str">
        <f t="shared" si="3"/>
        <v>Parent Accommodation for child under 18 years of age5000</v>
      </c>
      <c r="E9" s="13">
        <v>8</v>
      </c>
      <c r="F9" s="4" t="str">
        <f t="shared" si="1"/>
        <v>Parent Accommodation for child under 18 years of age50008</v>
      </c>
      <c r="G9" s="9" t="s">
        <v>129</v>
      </c>
      <c r="H9" s="4" t="str">
        <f t="shared" si="2"/>
        <v>Parent Accommodation for child under 18 years of age5000</v>
      </c>
      <c r="I9" s="9" t="s">
        <v>154</v>
      </c>
      <c r="J9" s="13" t="s">
        <v>19</v>
      </c>
    </row>
    <row r="10" spans="1:17" x14ac:dyDescent="0.3">
      <c r="A10" s="9">
        <v>2</v>
      </c>
      <c r="B10" s="13" t="s">
        <v>61</v>
      </c>
      <c r="C10" s="9">
        <v>5000</v>
      </c>
      <c r="D10" s="4" t="str">
        <f t="shared" si="3"/>
        <v>Hospitalization and Day Treatment5000</v>
      </c>
      <c r="E10" s="13">
        <v>9</v>
      </c>
      <c r="F10" s="4" t="str">
        <f t="shared" si="1"/>
        <v>Hospitalization and Day Treatment50009</v>
      </c>
      <c r="G10" s="9" t="s">
        <v>128</v>
      </c>
      <c r="H10" s="4" t="str">
        <f t="shared" si="2"/>
        <v>Hospitalization and Day Treatment5000</v>
      </c>
      <c r="I10" s="9" t="s">
        <v>154</v>
      </c>
      <c r="J10" s="13" t="s">
        <v>19</v>
      </c>
    </row>
    <row r="11" spans="1:17" x14ac:dyDescent="0.3">
      <c r="A11" s="9">
        <v>2</v>
      </c>
      <c r="B11" s="13" t="s">
        <v>62</v>
      </c>
      <c r="C11" s="9">
        <v>5000</v>
      </c>
      <c r="D11" s="4" t="str">
        <f t="shared" si="3"/>
        <v>Accommodation of an accompanying person in the same room as per recommendation of attending physician, subject to prior approval5000</v>
      </c>
      <c r="E11" s="13">
        <v>10</v>
      </c>
      <c r="F11" s="4" t="str">
        <f t="shared" si="1"/>
        <v>Accommodation of an accompanying person in the same room as per recommendation of attending physician, subject to prior approval500010</v>
      </c>
      <c r="G11" s="9" t="s">
        <v>129</v>
      </c>
      <c r="H11" s="4" t="str">
        <f t="shared" si="2"/>
        <v>Accommodation of an accompanying person in the same room as per recommendation of attending physician, subject to prior approval5000</v>
      </c>
      <c r="I11" s="9" t="s">
        <v>154</v>
      </c>
      <c r="J11" s="13" t="s">
        <v>19</v>
      </c>
    </row>
    <row r="12" spans="1:17" x14ac:dyDescent="0.3">
      <c r="A12" s="9">
        <v>2</v>
      </c>
      <c r="B12" s="13" t="s">
        <v>63</v>
      </c>
      <c r="C12" s="9">
        <v>5000</v>
      </c>
      <c r="D12" s="4" t="str">
        <f t="shared" si="3"/>
        <v>Emergency road ambulance services to and from hospital by registered ambulance services provider5000</v>
      </c>
      <c r="E12" s="13">
        <v>11</v>
      </c>
      <c r="F12" s="4" t="str">
        <f t="shared" si="1"/>
        <v>Emergency road ambulance services to and from hospital by registered ambulance services provider500011</v>
      </c>
      <c r="G12" s="9" t="s">
        <v>128</v>
      </c>
      <c r="H12" s="4" t="str">
        <f t="shared" si="2"/>
        <v>Emergency road ambulance services to and from hospital by registered ambulance services provider5000</v>
      </c>
      <c r="I12" s="9" t="s">
        <v>154</v>
      </c>
      <c r="J12" s="13" t="s">
        <v>19</v>
      </c>
    </row>
    <row r="13" spans="1:17" x14ac:dyDescent="0.3">
      <c r="B13" s="13" t="s">
        <v>64</v>
      </c>
      <c r="E13" s="13">
        <v>12</v>
      </c>
      <c r="F13" s="4" t="str">
        <f t="shared" si="1"/>
        <v>12</v>
      </c>
      <c r="G13" s="9" t="s">
        <v>129</v>
      </c>
      <c r="H13" s="4" t="str">
        <f t="shared" si="2"/>
        <v>OP Consultation</v>
      </c>
      <c r="I13" s="9" t="s">
        <v>156</v>
      </c>
      <c r="J13" s="13" t="s">
        <v>19</v>
      </c>
    </row>
    <row r="14" spans="1:17" x14ac:dyDescent="0.3">
      <c r="B14" s="13" t="s">
        <v>68</v>
      </c>
      <c r="E14" s="13">
        <v>13</v>
      </c>
      <c r="F14" s="4" t="str">
        <f t="shared" si="1"/>
        <v>13</v>
      </c>
      <c r="G14" s="9" t="s">
        <v>128</v>
      </c>
      <c r="H14" s="4" t="str">
        <f t="shared" si="2"/>
        <v>Pharmacy Limit</v>
      </c>
      <c r="J14" s="13" t="s">
        <v>19</v>
      </c>
    </row>
    <row r="15" spans="1:17" x14ac:dyDescent="0.3">
      <c r="B15" s="13" t="s">
        <v>71</v>
      </c>
      <c r="E15" s="13">
        <v>14</v>
      </c>
      <c r="F15" s="4" t="str">
        <f t="shared" si="1"/>
        <v>14</v>
      </c>
      <c r="G15" s="9" t="s">
        <v>129</v>
      </c>
      <c r="H15" s="4" t="str">
        <f t="shared" si="2"/>
        <v>Pharmacy Co-pay</v>
      </c>
      <c r="J15" s="13" t="s">
        <v>19</v>
      </c>
    </row>
    <row r="16" spans="1:17" x14ac:dyDescent="0.3">
      <c r="A16" s="9">
        <v>3</v>
      </c>
      <c r="B16" s="13" t="s">
        <v>73</v>
      </c>
      <c r="C16" s="9">
        <v>10000</v>
      </c>
      <c r="D16" s="4" t="str">
        <f t="shared" ref="D16:D22" si="4">B16&amp;C16</f>
        <v>OP Services10000</v>
      </c>
      <c r="E16" s="13">
        <v>15</v>
      </c>
      <c r="F16" s="4" t="str">
        <f t="shared" si="1"/>
        <v>OP Services1000015</v>
      </c>
      <c r="G16" s="9" t="s">
        <v>128</v>
      </c>
      <c r="H16" s="4" t="str">
        <f t="shared" si="2"/>
        <v>OP Services10000</v>
      </c>
      <c r="I16" s="9" t="s">
        <v>156</v>
      </c>
      <c r="J16" s="13" t="s">
        <v>19</v>
      </c>
    </row>
    <row r="17" spans="1:10" x14ac:dyDescent="0.3">
      <c r="A17" s="9">
        <v>3</v>
      </c>
      <c r="B17" s="13" t="s">
        <v>75</v>
      </c>
      <c r="C17" s="9">
        <v>20000</v>
      </c>
      <c r="D17" s="4" t="str">
        <f t="shared" si="4"/>
        <v>Physiotherapy ( Subject to pre-approval)20000</v>
      </c>
      <c r="E17" s="13">
        <v>16</v>
      </c>
      <c r="F17" s="4" t="str">
        <f t="shared" si="1"/>
        <v>Physiotherapy ( Subject to pre-approval)2000016</v>
      </c>
      <c r="G17" s="9" t="s">
        <v>129</v>
      </c>
      <c r="H17" s="4" t="str">
        <f t="shared" si="2"/>
        <v>Physiotherapy ( Subject to pre-approval)20000</v>
      </c>
      <c r="I17" s="9" t="s">
        <v>156</v>
      </c>
      <c r="J17" s="13" t="s">
        <v>19</v>
      </c>
    </row>
    <row r="18" spans="1:10" x14ac:dyDescent="0.3">
      <c r="A18" s="9">
        <v>3</v>
      </c>
      <c r="B18" s="13" t="s">
        <v>78</v>
      </c>
      <c r="C18" s="9">
        <v>30000</v>
      </c>
      <c r="D18" s="4" t="str">
        <f t="shared" si="4"/>
        <v>Vaccination for Children (as per DHA policies &amp; its updates) includes the vaccinations and inoculations for new-borns30000</v>
      </c>
      <c r="E18" s="13">
        <v>0</v>
      </c>
      <c r="F18" s="4" t="str">
        <f t="shared" si="1"/>
        <v>Vaccination for Children (as per DHA policies &amp; its updates) includes the vaccinations and inoculations for new-borns300000</v>
      </c>
      <c r="G18" s="9" t="s">
        <v>128</v>
      </c>
      <c r="H18" s="4" t="str">
        <f t="shared" si="2"/>
        <v>Vaccination for Children (as per DHA policies &amp; its updates) includes the vaccinations and inoculations for new-borns30000</v>
      </c>
      <c r="I18" s="9" t="s">
        <v>156</v>
      </c>
      <c r="J18" s="13" t="s">
        <v>19</v>
      </c>
    </row>
    <row r="19" spans="1:10" ht="100.8" x14ac:dyDescent="0.3">
      <c r="A19" s="9">
        <v>3</v>
      </c>
      <c r="B19" s="14" t="s">
        <v>157</v>
      </c>
      <c r="C19" s="9">
        <v>40000</v>
      </c>
      <c r="D19" s="4" t="str">
        <f t="shared" si="4"/>
        <v>Cancer Treatment
Screening, Healthcare Services, Investigations and Treatments only for members enrolled under Patient Support Program only (as per DHA policies)40000</v>
      </c>
      <c r="E19" s="13">
        <v>0</v>
      </c>
      <c r="F19" s="4" t="str">
        <f t="shared" si="1"/>
        <v>Cancer Treatment
Screening, Healthcare Services, Investigations and Treatments only for members enrolled under Patient Support Program only (as per DHA policies)400000</v>
      </c>
      <c r="G19" s="10" t="s">
        <v>129</v>
      </c>
      <c r="H19" s="4" t="str">
        <f t="shared" si="2"/>
        <v>Cancer Treatment
Screening, Healthcare Services, Investigations and Treatments only for members enrolled under Patient Support Program only (as per DHA policies)40000</v>
      </c>
      <c r="I19" s="9" t="s">
        <v>156</v>
      </c>
      <c r="J19" s="13" t="s">
        <v>19</v>
      </c>
    </row>
    <row r="20" spans="1:10" ht="129.6" x14ac:dyDescent="0.3">
      <c r="A20" s="9">
        <v>3</v>
      </c>
      <c r="B20" s="14" t="s">
        <v>158</v>
      </c>
      <c r="C20" s="9">
        <v>50000</v>
      </c>
      <c r="D20" s="4" t="str">
        <f t="shared" si="4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E20" s="13">
        <v>0</v>
      </c>
      <c r="F20" s="4" t="str">
        <f t="shared" si="1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policies)500000</v>
      </c>
      <c r="G20" s="10" t="s">
        <v>129</v>
      </c>
      <c r="H20" s="4" t="str">
        <f t="shared" si="2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I20" s="9" t="s">
        <v>156</v>
      </c>
      <c r="J20" s="13" t="s">
        <v>19</v>
      </c>
    </row>
    <row r="21" spans="1:10" x14ac:dyDescent="0.3">
      <c r="A21" s="9">
        <v>4</v>
      </c>
      <c r="B21" s="13" t="s">
        <v>82</v>
      </c>
      <c r="C21" s="9" t="s">
        <v>159</v>
      </c>
      <c r="D21" s="4" t="str">
        <f t="shared" si="4"/>
        <v>Preventive services (as per DHA policies)10% copay</v>
      </c>
      <c r="E21" s="13">
        <v>0</v>
      </c>
      <c r="F21" s="4" t="str">
        <f t="shared" si="1"/>
        <v>Preventive services (as per DHA policies)10% copay0</v>
      </c>
      <c r="G21" s="10" t="s">
        <v>129</v>
      </c>
      <c r="H21" s="4" t="str">
        <f t="shared" si="2"/>
        <v>Preventive services (as per DHA policies)10% copay</v>
      </c>
      <c r="I21" s="9" t="s">
        <v>156</v>
      </c>
      <c r="J21" s="13" t="s">
        <v>19</v>
      </c>
    </row>
    <row r="22" spans="1:10" ht="129.6" x14ac:dyDescent="0.3">
      <c r="A22" s="9">
        <v>4</v>
      </c>
      <c r="B22" s="14" t="s">
        <v>160</v>
      </c>
      <c r="C22" s="9" t="s">
        <v>161</v>
      </c>
      <c r="D22" s="4" t="str">
        <f t="shared" si="4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E22" s="13">
        <v>0</v>
      </c>
      <c r="F22" s="4" t="str">
        <f t="shared" si="1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copay0</v>
      </c>
      <c r="G22" s="10" t="s">
        <v>129</v>
      </c>
      <c r="H22" s="4" t="str">
        <f t="shared" si="2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I22" s="9" t="s">
        <v>156</v>
      </c>
      <c r="J22" s="13" t="s">
        <v>19</v>
      </c>
    </row>
    <row r="23" spans="1:10" ht="187.2" x14ac:dyDescent="0.3">
      <c r="B23" s="14" t="s">
        <v>162</v>
      </c>
      <c r="E23" s="13">
        <v>0</v>
      </c>
      <c r="F23" s="4" t="str">
        <f t="shared" si="1"/>
        <v>0</v>
      </c>
      <c r="G23" s="10" t="s">
        <v>129</v>
      </c>
      <c r="H23" s="4" t="str">
        <f t="shared" si="2"/>
        <v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v>
      </c>
      <c r="I23" s="9" t="s">
        <v>163</v>
      </c>
      <c r="J23" s="13" t="s">
        <v>19</v>
      </c>
    </row>
    <row r="24" spans="1:10" x14ac:dyDescent="0.3">
      <c r="B24" s="13" t="s">
        <v>84</v>
      </c>
      <c r="E24" s="13">
        <v>0</v>
      </c>
      <c r="F24" s="4" t="str">
        <f t="shared" si="1"/>
        <v>0</v>
      </c>
      <c r="G24" s="10" t="s">
        <v>129</v>
      </c>
      <c r="I24" s="9" t="s">
        <v>163</v>
      </c>
      <c r="J24" s="13" t="s">
        <v>19</v>
      </c>
    </row>
    <row r="25" spans="1:10" x14ac:dyDescent="0.3">
      <c r="B25" s="13" t="s">
        <v>85</v>
      </c>
      <c r="E25" s="13">
        <v>0</v>
      </c>
      <c r="F25" s="4" t="str">
        <f t="shared" si="1"/>
        <v>0</v>
      </c>
      <c r="G25" s="10" t="s">
        <v>129</v>
      </c>
      <c r="I25" s="9" t="s">
        <v>154</v>
      </c>
      <c r="J25" s="13" t="s">
        <v>19</v>
      </c>
    </row>
    <row r="26" spans="1:10" x14ac:dyDescent="0.3">
      <c r="B26" s="13" t="s">
        <v>88</v>
      </c>
      <c r="E26" s="13">
        <v>0</v>
      </c>
      <c r="F26" s="4" t="str">
        <f t="shared" si="1"/>
        <v>0</v>
      </c>
      <c r="G26" s="10" t="s">
        <v>129</v>
      </c>
      <c r="I26" s="9" t="s">
        <v>156</v>
      </c>
      <c r="J26" s="13" t="s">
        <v>19</v>
      </c>
    </row>
    <row r="27" spans="1:10" x14ac:dyDescent="0.3">
      <c r="B27" s="13" t="s">
        <v>90</v>
      </c>
      <c r="E27" s="13">
        <v>0</v>
      </c>
      <c r="F27" s="4" t="str">
        <f t="shared" si="1"/>
        <v>0</v>
      </c>
      <c r="G27" s="10" t="s">
        <v>129</v>
      </c>
      <c r="I27" s="9" t="s">
        <v>154</v>
      </c>
      <c r="J27" s="13" t="s">
        <v>19</v>
      </c>
    </row>
    <row r="28" spans="1:10" x14ac:dyDescent="0.3">
      <c r="B28" s="13" t="s">
        <v>91</v>
      </c>
      <c r="E28" s="13">
        <v>0</v>
      </c>
      <c r="F28" s="4" t="str">
        <f t="shared" si="1"/>
        <v>0</v>
      </c>
      <c r="G28" s="10" t="s">
        <v>129</v>
      </c>
      <c r="I28" s="9" t="s">
        <v>156</v>
      </c>
      <c r="J28" s="13" t="s">
        <v>19</v>
      </c>
    </row>
    <row r="29" spans="1:10" x14ac:dyDescent="0.3">
      <c r="B29" s="13" t="s">
        <v>95</v>
      </c>
      <c r="E29" s="13">
        <v>0</v>
      </c>
      <c r="F29" s="4" t="str">
        <f t="shared" si="1"/>
        <v>0</v>
      </c>
      <c r="G29" s="10" t="s">
        <v>129</v>
      </c>
      <c r="I29" s="9" t="s">
        <v>154</v>
      </c>
      <c r="J29" s="13" t="s">
        <v>19</v>
      </c>
    </row>
    <row r="30" spans="1:10" x14ac:dyDescent="0.3">
      <c r="B30" s="13" t="s">
        <v>98</v>
      </c>
      <c r="E30" s="13">
        <v>0</v>
      </c>
      <c r="F30" s="4" t="str">
        <f t="shared" si="1"/>
        <v>0</v>
      </c>
      <c r="G30" s="10" t="s">
        <v>129</v>
      </c>
      <c r="I30" s="9" t="s">
        <v>156</v>
      </c>
      <c r="J30" s="13" t="s">
        <v>19</v>
      </c>
    </row>
    <row r="31" spans="1:10" x14ac:dyDescent="0.3">
      <c r="B31" s="14" t="s">
        <v>164</v>
      </c>
      <c r="E31" s="13">
        <v>0</v>
      </c>
      <c r="F31" s="4" t="str">
        <f t="shared" si="1"/>
        <v>0</v>
      </c>
      <c r="G31" s="10" t="s">
        <v>129</v>
      </c>
      <c r="I31" s="9" t="s">
        <v>154</v>
      </c>
      <c r="J31" s="13" t="s">
        <v>19</v>
      </c>
    </row>
    <row r="32" spans="1:10" x14ac:dyDescent="0.3">
      <c r="B32" s="13" t="s">
        <v>102</v>
      </c>
      <c r="E32" s="13">
        <v>0</v>
      </c>
      <c r="F32" s="4" t="str">
        <f t="shared" si="1"/>
        <v>0</v>
      </c>
      <c r="G32" s="10" t="s">
        <v>129</v>
      </c>
      <c r="I32" s="9" t="s">
        <v>156</v>
      </c>
      <c r="J32" s="13" t="s">
        <v>19</v>
      </c>
    </row>
    <row r="33" spans="2:10" x14ac:dyDescent="0.3">
      <c r="B33" s="13" t="s">
        <v>104</v>
      </c>
      <c r="E33" s="13">
        <v>0</v>
      </c>
      <c r="F33" s="4" t="str">
        <f t="shared" si="1"/>
        <v>0</v>
      </c>
      <c r="G33" s="10" t="s">
        <v>129</v>
      </c>
      <c r="I33" s="9" t="s">
        <v>154</v>
      </c>
      <c r="J33" s="13" t="s">
        <v>19</v>
      </c>
    </row>
    <row r="34" spans="2:10" x14ac:dyDescent="0.3">
      <c r="B34" s="13" t="s">
        <v>106</v>
      </c>
      <c r="E34" s="13">
        <v>0</v>
      </c>
      <c r="F34" s="4" t="str">
        <f t="shared" si="1"/>
        <v>0</v>
      </c>
      <c r="G34" s="10" t="s">
        <v>129</v>
      </c>
      <c r="I34" s="9" t="s">
        <v>156</v>
      </c>
      <c r="J34" s="13" t="s">
        <v>19</v>
      </c>
    </row>
    <row r="35" spans="2:10" x14ac:dyDescent="0.3">
      <c r="F35" s="4" t="str">
        <f t="shared" si="1"/>
        <v/>
      </c>
    </row>
    <row r="36" spans="2:10" x14ac:dyDescent="0.3">
      <c r="F36" s="4" t="str">
        <f t="shared" si="1"/>
        <v/>
      </c>
    </row>
    <row r="37" spans="2:10" x14ac:dyDescent="0.3">
      <c r="F37" s="4" t="str">
        <f t="shared" si="1"/>
        <v/>
      </c>
    </row>
    <row r="38" spans="2:10" x14ac:dyDescent="0.3">
      <c r="F38" s="4" t="str">
        <f t="shared" si="1"/>
        <v/>
      </c>
    </row>
    <row r="39" spans="2:10" x14ac:dyDescent="0.3">
      <c r="F39" s="4" t="str">
        <f t="shared" si="1"/>
        <v/>
      </c>
    </row>
    <row r="40" spans="2:10" x14ac:dyDescent="0.3">
      <c r="F40" s="4" t="str">
        <f t="shared" si="1"/>
        <v/>
      </c>
    </row>
    <row r="41" spans="2:10" x14ac:dyDescent="0.3">
      <c r="F41" s="4" t="str">
        <f t="shared" si="1"/>
        <v/>
      </c>
    </row>
    <row r="42" spans="2:10" x14ac:dyDescent="0.3">
      <c r="F42" s="4" t="str">
        <f t="shared" si="1"/>
        <v/>
      </c>
    </row>
    <row r="43" spans="2:10" x14ac:dyDescent="0.3">
      <c r="F43" s="4" t="str">
        <f t="shared" si="1"/>
        <v/>
      </c>
    </row>
    <row r="44" spans="2:10" x14ac:dyDescent="0.3">
      <c r="F44" s="4" t="str">
        <f t="shared" si="1"/>
        <v/>
      </c>
    </row>
    <row r="45" spans="2:10" x14ac:dyDescent="0.3">
      <c r="F45" s="4" t="str">
        <f t="shared" si="1"/>
        <v/>
      </c>
    </row>
    <row r="46" spans="2:10" x14ac:dyDescent="0.3">
      <c r="F46" s="4" t="str">
        <f t="shared" si="1"/>
        <v/>
      </c>
    </row>
    <row r="47" spans="2:10" x14ac:dyDescent="0.3">
      <c r="F47" s="4" t="str">
        <f t="shared" si="1"/>
        <v/>
      </c>
    </row>
    <row r="48" spans="2:10" x14ac:dyDescent="0.3">
      <c r="F48" s="4" t="str">
        <f t="shared" si="1"/>
        <v/>
      </c>
    </row>
    <row r="49" spans="6:6" x14ac:dyDescent="0.3">
      <c r="F49" s="4" t="str">
        <f t="shared" si="1"/>
        <v/>
      </c>
    </row>
    <row r="50" spans="6:6" x14ac:dyDescent="0.3">
      <c r="F50" s="4" t="str">
        <f t="shared" si="1"/>
        <v/>
      </c>
    </row>
    <row r="51" spans="6:6" x14ac:dyDescent="0.3">
      <c r="F51" s="4" t="str">
        <f t="shared" si="1"/>
        <v/>
      </c>
    </row>
    <row r="52" spans="6:6" x14ac:dyDescent="0.3">
      <c r="F52" s="4" t="str">
        <f t="shared" si="1"/>
        <v/>
      </c>
    </row>
    <row r="53" spans="6:6" x14ac:dyDescent="0.3">
      <c r="F53" s="4" t="str">
        <f t="shared" si="1"/>
        <v/>
      </c>
    </row>
    <row r="54" spans="6:6" x14ac:dyDescent="0.3">
      <c r="F54" s="4" t="str">
        <f t="shared" si="1"/>
        <v/>
      </c>
    </row>
    <row r="55" spans="6:6" x14ac:dyDescent="0.3">
      <c r="F55" s="4" t="str">
        <f t="shared" si="1"/>
        <v/>
      </c>
    </row>
    <row r="56" spans="6:6" x14ac:dyDescent="0.3">
      <c r="F56" s="4" t="str">
        <f t="shared" si="1"/>
        <v/>
      </c>
    </row>
    <row r="57" spans="6:6" x14ac:dyDescent="0.3">
      <c r="F57" s="4" t="str">
        <f t="shared" si="1"/>
        <v/>
      </c>
    </row>
    <row r="58" spans="6:6" x14ac:dyDescent="0.3">
      <c r="F58" s="4" t="str">
        <f t="shared" si="1"/>
        <v/>
      </c>
    </row>
    <row r="59" spans="6:6" x14ac:dyDescent="0.3">
      <c r="F59" s="4" t="str">
        <f t="shared" si="1"/>
        <v/>
      </c>
    </row>
    <row r="60" spans="6:6" x14ac:dyDescent="0.3">
      <c r="F60" s="4" t="str">
        <f t="shared" si="1"/>
        <v/>
      </c>
    </row>
    <row r="61" spans="6:6" x14ac:dyDescent="0.3">
      <c r="F61" s="4" t="str">
        <f t="shared" si="1"/>
        <v/>
      </c>
    </row>
    <row r="62" spans="6:6" x14ac:dyDescent="0.3">
      <c r="F62" s="4" t="str">
        <f t="shared" si="1"/>
        <v/>
      </c>
    </row>
    <row r="63" spans="6:6" x14ac:dyDescent="0.3">
      <c r="F63" s="4" t="str">
        <f t="shared" si="1"/>
        <v/>
      </c>
    </row>
    <row r="64" spans="6:6" x14ac:dyDescent="0.3">
      <c r="F64" s="4" t="str">
        <f t="shared" si="1"/>
        <v/>
      </c>
    </row>
    <row r="65" spans="6:6" x14ac:dyDescent="0.3">
      <c r="F65" s="4" t="str">
        <f t="shared" si="1"/>
        <v/>
      </c>
    </row>
    <row r="66" spans="6:6" x14ac:dyDescent="0.3">
      <c r="F66" s="4" t="str">
        <f t="shared" si="1"/>
        <v/>
      </c>
    </row>
    <row r="67" spans="6:6" x14ac:dyDescent="0.3">
      <c r="F67" s="4" t="str">
        <f t="shared" ref="F67:F81" si="5">D67&amp;E67</f>
        <v/>
      </c>
    </row>
    <row r="68" spans="6:6" x14ac:dyDescent="0.3">
      <c r="F68" s="4" t="str">
        <f t="shared" si="5"/>
        <v/>
      </c>
    </row>
    <row r="69" spans="6:6" x14ac:dyDescent="0.3">
      <c r="F69" s="4" t="str">
        <f t="shared" si="5"/>
        <v/>
      </c>
    </row>
    <row r="70" spans="6:6" x14ac:dyDescent="0.3">
      <c r="F70" s="4" t="str">
        <f t="shared" si="5"/>
        <v/>
      </c>
    </row>
    <row r="71" spans="6:6" x14ac:dyDescent="0.3">
      <c r="F71" s="4" t="str">
        <f t="shared" si="5"/>
        <v/>
      </c>
    </row>
    <row r="72" spans="6:6" x14ac:dyDescent="0.3">
      <c r="F72" s="4" t="str">
        <f t="shared" si="5"/>
        <v/>
      </c>
    </row>
    <row r="73" spans="6:6" x14ac:dyDescent="0.3">
      <c r="F73" s="4" t="str">
        <f t="shared" si="5"/>
        <v/>
      </c>
    </row>
    <row r="74" spans="6:6" x14ac:dyDescent="0.3">
      <c r="F74" s="4" t="str">
        <f t="shared" si="5"/>
        <v/>
      </c>
    </row>
    <row r="75" spans="6:6" x14ac:dyDescent="0.3">
      <c r="F75" s="4" t="str">
        <f t="shared" si="5"/>
        <v/>
      </c>
    </row>
    <row r="76" spans="6:6" x14ac:dyDescent="0.3">
      <c r="F76" s="4" t="str">
        <f t="shared" si="5"/>
        <v/>
      </c>
    </row>
    <row r="77" spans="6:6" x14ac:dyDescent="0.3">
      <c r="F77" s="4" t="str">
        <f t="shared" si="5"/>
        <v/>
      </c>
    </row>
    <row r="78" spans="6:6" x14ac:dyDescent="0.3">
      <c r="F78" s="4" t="str">
        <f t="shared" si="5"/>
        <v/>
      </c>
    </row>
    <row r="79" spans="6:6" x14ac:dyDescent="0.3">
      <c r="F79" s="4" t="str">
        <f t="shared" si="5"/>
        <v/>
      </c>
    </row>
    <row r="80" spans="6:6" x14ac:dyDescent="0.3">
      <c r="F80" s="4" t="str">
        <f t="shared" si="5"/>
        <v/>
      </c>
    </row>
    <row r="81" spans="6:6" x14ac:dyDescent="0.3">
      <c r="F81" s="4" t="str">
        <f t="shared" si="5"/>
        <v/>
      </c>
    </row>
  </sheetData>
  <mergeCells count="1">
    <mergeCell ref="L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CE05-8D35-4D2B-8CC6-8E3C7553E435}">
  <dimension ref="A1:P12"/>
  <sheetViews>
    <sheetView zoomScale="109" workbookViewId="0">
      <pane ySplit="1" topLeftCell="A2" activePane="bottomLeft" state="frozen"/>
      <selection pane="bottomLeft" activeCell="C28" sqref="C28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165</v>
      </c>
      <c r="B1" s="31" t="s">
        <v>166</v>
      </c>
      <c r="C1" s="32" t="s">
        <v>167</v>
      </c>
      <c r="H1" s="185"/>
      <c r="I1" s="186"/>
      <c r="J1" s="187"/>
      <c r="L1" s="67" t="s">
        <v>173</v>
      </c>
      <c r="M1" s="177" t="s">
        <v>174</v>
      </c>
      <c r="O1" s="67" t="s">
        <v>175</v>
      </c>
      <c r="P1" s="179" t="s">
        <v>176</v>
      </c>
    </row>
    <row r="2" spans="1:16" x14ac:dyDescent="0.3">
      <c r="A2" s="1" t="s">
        <v>177</v>
      </c>
      <c r="B2" s="1" t="s">
        <v>178</v>
      </c>
      <c r="C2" s="1" t="s">
        <v>249</v>
      </c>
    </row>
    <row r="3" spans="1:16" x14ac:dyDescent="0.3">
      <c r="A3" s="1" t="s">
        <v>177</v>
      </c>
      <c r="B3" s="1" t="s">
        <v>181</v>
      </c>
      <c r="C3" s="1" t="s">
        <v>249</v>
      </c>
    </row>
    <row r="4" spans="1:16" x14ac:dyDescent="0.3">
      <c r="A4" s="1" t="s">
        <v>177</v>
      </c>
      <c r="B4" s="1" t="s">
        <v>183</v>
      </c>
      <c r="C4" s="1" t="s">
        <v>249</v>
      </c>
    </row>
    <row r="5" spans="1:16" x14ac:dyDescent="0.3">
      <c r="A5" s="1" t="s">
        <v>177</v>
      </c>
      <c r="B5" s="1" t="s">
        <v>184</v>
      </c>
      <c r="C5" s="1" t="s">
        <v>249</v>
      </c>
    </row>
    <row r="6" spans="1:16" x14ac:dyDescent="0.3">
      <c r="A6" s="1" t="s">
        <v>177</v>
      </c>
      <c r="B6" s="1" t="s">
        <v>185</v>
      </c>
      <c r="C6" s="1" t="s">
        <v>249</v>
      </c>
    </row>
    <row r="7" spans="1:16" x14ac:dyDescent="0.3">
      <c r="A7" s="1" t="s">
        <v>177</v>
      </c>
      <c r="B7" s="1" t="s">
        <v>186</v>
      </c>
      <c r="C7" s="1" t="s">
        <v>249</v>
      </c>
    </row>
    <row r="8" spans="1:16" x14ac:dyDescent="0.3">
      <c r="A8" s="1" t="s">
        <v>187</v>
      </c>
      <c r="B8" s="1" t="s">
        <v>188</v>
      </c>
      <c r="C8" s="1" t="s">
        <v>250</v>
      </c>
    </row>
    <row r="9" spans="1:16" x14ac:dyDescent="0.3">
      <c r="A9" s="1" t="s">
        <v>187</v>
      </c>
      <c r="B9" s="1" t="s">
        <v>189</v>
      </c>
      <c r="C9" s="1" t="s">
        <v>250</v>
      </c>
    </row>
    <row r="10" spans="1:16" x14ac:dyDescent="0.3">
      <c r="A10" s="1" t="s">
        <v>187</v>
      </c>
      <c r="B10" s="1" t="s">
        <v>191</v>
      </c>
      <c r="C10" s="1" t="s">
        <v>250</v>
      </c>
    </row>
    <row r="11" spans="1:16" x14ac:dyDescent="0.3">
      <c r="A11" s="1" t="s">
        <v>187</v>
      </c>
      <c r="B11" s="1" t="s">
        <v>192</v>
      </c>
      <c r="C11" s="1" t="s">
        <v>250</v>
      </c>
    </row>
    <row r="12" spans="1:16" x14ac:dyDescent="0.3">
      <c r="A12" s="1" t="s">
        <v>193</v>
      </c>
      <c r="B12" s="1" t="s">
        <v>194</v>
      </c>
      <c r="C12" s="1" t="s">
        <v>251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FF78-0E8F-43A8-8402-97D478674A28}">
  <dimension ref="A1:P31"/>
  <sheetViews>
    <sheetView zoomScale="109" workbookViewId="0">
      <pane ySplit="1" topLeftCell="A7" activePane="bottomLeft" state="frozen"/>
      <selection pane="bottomLeft" activeCell="C43" sqref="C43"/>
    </sheetView>
  </sheetViews>
  <sheetFormatPr defaultRowHeight="14.4" x14ac:dyDescent="0.3"/>
  <cols>
    <col min="1" max="1" bestFit="true" customWidth="true" style="1" width="19.44140625"/>
    <col min="2" max="2" bestFit="true" customWidth="true" style="1" width="18.6640625"/>
    <col min="3" max="3" bestFit="true" customWidth="true" style="204" width="21.0"/>
    <col min="4" max="4" style="180" width="8.88671875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1" max="11" style="180" width="8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69" t="s">
        <v>168</v>
      </c>
      <c r="B1" s="175" t="s">
        <v>169</v>
      </c>
      <c r="C1" s="181" t="s">
        <v>212</v>
      </c>
      <c r="D1" s="182"/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1" t="s">
        <v>252</v>
      </c>
      <c r="B2" s="1" t="s">
        <v>246</v>
      </c>
    </row>
    <row r="3" spans="1:16" x14ac:dyDescent="0.3">
      <c r="A3" s="1" t="s">
        <v>253</v>
      </c>
      <c r="B3" s="1" t="s">
        <v>246</v>
      </c>
    </row>
    <row r="4" spans="1:16" x14ac:dyDescent="0.3">
      <c r="A4" s="1" t="s">
        <v>254</v>
      </c>
      <c r="B4" s="1" t="s">
        <v>246</v>
      </c>
    </row>
    <row r="5" spans="1:16" x14ac:dyDescent="0.3">
      <c r="A5" s="1" t="s">
        <v>255</v>
      </c>
      <c r="B5" s="1" t="s">
        <v>246</v>
      </c>
    </row>
    <row r="6" spans="1:16" x14ac:dyDescent="0.3">
      <c r="A6" s="1" t="s">
        <v>256</v>
      </c>
      <c r="B6" s="1" t="s">
        <v>246</v>
      </c>
    </row>
    <row r="7" spans="1:16" x14ac:dyDescent="0.3">
      <c r="A7" s="1" t="s">
        <v>257</v>
      </c>
      <c r="B7" s="1" t="s">
        <v>246</v>
      </c>
    </row>
    <row r="8" spans="1:16" x14ac:dyDescent="0.3">
      <c r="A8" s="1" t="s">
        <v>252</v>
      </c>
      <c r="B8" s="1" t="s">
        <v>246</v>
      </c>
    </row>
    <row r="9" spans="1:16" x14ac:dyDescent="0.3">
      <c r="A9" s="1" t="s">
        <v>253</v>
      </c>
      <c r="B9" s="1" t="s">
        <v>246</v>
      </c>
    </row>
    <row r="10" spans="1:16" x14ac:dyDescent="0.3">
      <c r="A10" s="1" t="s">
        <v>254</v>
      </c>
      <c r="B10" s="1" t="s">
        <v>246</v>
      </c>
    </row>
    <row r="11" spans="1:16" x14ac:dyDescent="0.3">
      <c r="A11" s="1" t="s">
        <v>255</v>
      </c>
      <c r="B11" s="1" t="s">
        <v>246</v>
      </c>
    </row>
    <row r="12" spans="1:16" x14ac:dyDescent="0.3">
      <c r="A12" s="1" t="s">
        <v>256</v>
      </c>
      <c r="B12" s="1" t="s">
        <v>246</v>
      </c>
    </row>
    <row r="13" spans="1:16" x14ac:dyDescent="0.3">
      <c r="A13" s="1" t="s">
        <v>257</v>
      </c>
      <c r="B13" s="1" t="s">
        <v>246</v>
      </c>
    </row>
    <row r="14" spans="1:16" x14ac:dyDescent="0.3">
      <c r="A14" s="1" t="s">
        <v>252</v>
      </c>
      <c r="B14" s="1" t="s">
        <v>246</v>
      </c>
    </row>
    <row r="15" spans="1:16" x14ac:dyDescent="0.3">
      <c r="A15" s="1" t="s">
        <v>253</v>
      </c>
      <c r="B15" s="1" t="s">
        <v>246</v>
      </c>
    </row>
    <row r="16" spans="1:16" x14ac:dyDescent="0.3">
      <c r="A16" s="1" t="s">
        <v>254</v>
      </c>
      <c r="B16" s="1" t="s">
        <v>246</v>
      </c>
    </row>
    <row r="17" spans="1:2" x14ac:dyDescent="0.3">
      <c r="A17" s="1" t="s">
        <v>255</v>
      </c>
      <c r="B17" s="1" t="s">
        <v>246</v>
      </c>
    </row>
    <row r="18" spans="1:2" x14ac:dyDescent="0.3">
      <c r="A18" s="1" t="s">
        <v>256</v>
      </c>
      <c r="B18" s="1" t="s">
        <v>246</v>
      </c>
    </row>
    <row r="19" spans="1:2" x14ac:dyDescent="0.3">
      <c r="A19" s="1" t="s">
        <v>257</v>
      </c>
      <c r="B19" s="1" t="s">
        <v>246</v>
      </c>
    </row>
    <row r="20" spans="1:2" x14ac:dyDescent="0.3">
      <c r="A20" s="1" t="s">
        <v>252</v>
      </c>
      <c r="B20" s="1" t="s">
        <v>246</v>
      </c>
    </row>
    <row r="21" spans="1:2" x14ac:dyDescent="0.3">
      <c r="A21" s="1" t="s">
        <v>253</v>
      </c>
      <c r="B21" s="1" t="s">
        <v>246</v>
      </c>
    </row>
    <row r="22" spans="1:2" x14ac:dyDescent="0.3">
      <c r="A22" s="1" t="s">
        <v>254</v>
      </c>
      <c r="B22" s="1" t="s">
        <v>246</v>
      </c>
    </row>
    <row r="23" spans="1:2" x14ac:dyDescent="0.3">
      <c r="A23" s="1" t="s">
        <v>255</v>
      </c>
      <c r="B23" s="1" t="s">
        <v>246</v>
      </c>
    </row>
    <row r="24" spans="1:2" x14ac:dyDescent="0.3">
      <c r="A24" s="1" t="s">
        <v>256</v>
      </c>
      <c r="B24" s="1" t="s">
        <v>246</v>
      </c>
    </row>
    <row r="25" spans="1:2" x14ac:dyDescent="0.3">
      <c r="A25" s="1" t="s">
        <v>257</v>
      </c>
      <c r="B25" s="1" t="s">
        <v>246</v>
      </c>
    </row>
    <row r="26">
      <c r="A26" t="s" s="1">
        <v>252</v>
      </c>
      <c r="B26" t="s" s="1">
        <v>246</v>
      </c>
    </row>
    <row r="27">
      <c r="A27" t="s" s="1">
        <v>253</v>
      </c>
      <c r="B27" t="s" s="1">
        <v>246</v>
      </c>
    </row>
    <row r="28">
      <c r="A28" t="s" s="1">
        <v>254</v>
      </c>
      <c r="B28" t="s" s="1">
        <v>246</v>
      </c>
    </row>
    <row r="29">
      <c r="A29" t="s" s="1">
        <v>255</v>
      </c>
      <c r="B29" t="s" s="1">
        <v>246</v>
      </c>
    </row>
    <row r="30">
      <c r="A30" t="s" s="1">
        <v>256</v>
      </c>
      <c r="B30" t="s" s="1">
        <v>246</v>
      </c>
    </row>
    <row r="31">
      <c r="A31" t="s" s="1">
        <v>257</v>
      </c>
      <c r="B31" t="s" s="1">
        <v>246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421B-ED15-4F79-A02C-835BE7F65A62}">
  <dimension ref="A1:P51"/>
  <sheetViews>
    <sheetView zoomScale="109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70" t="s">
        <v>170</v>
      </c>
      <c r="B1" s="71" t="s">
        <v>171</v>
      </c>
      <c r="C1" s="176" t="s">
        <v>172</v>
      </c>
      <c r="E1" s="183"/>
      <c r="F1" s="184"/>
      <c r="G1" s="182"/>
      <c r="H1" s="185"/>
      <c r="I1" s="186"/>
      <c r="J1" s="187"/>
      <c r="L1" s="188"/>
      <c r="M1" s="189"/>
      <c r="N1" s="182"/>
      <c r="O1" s="188"/>
      <c r="P1" s="190"/>
    </row>
    <row r="2" spans="1:16" x14ac:dyDescent="0.3">
      <c r="A2" s="1" t="s">
        <v>179</v>
      </c>
      <c r="B2" s="1" t="s">
        <v>258</v>
      </c>
      <c r="C2" s="1" t="s">
        <v>246</v>
      </c>
    </row>
    <row r="3" spans="1:16" x14ac:dyDescent="0.3">
      <c r="A3" s="1" t="s">
        <v>182</v>
      </c>
      <c r="B3" s="1" t="s">
        <v>260</v>
      </c>
      <c r="C3" s="1" t="s">
        <v>246</v>
      </c>
    </row>
    <row r="4" spans="1:16" x14ac:dyDescent="0.3">
      <c r="A4" s="1" t="s">
        <v>182</v>
      </c>
      <c r="B4" s="1" t="s">
        <v>262</v>
      </c>
      <c r="C4" s="1" t="s">
        <v>246</v>
      </c>
    </row>
    <row r="5" spans="1:16" x14ac:dyDescent="0.3">
      <c r="A5" s="1" t="s">
        <v>182</v>
      </c>
      <c r="B5" s="1" t="s">
        <v>263</v>
      </c>
      <c r="C5" s="1" t="s">
        <v>246</v>
      </c>
    </row>
    <row r="6" spans="1:16" x14ac:dyDescent="0.3">
      <c r="A6" s="1" t="s">
        <v>182</v>
      </c>
      <c r="B6" s="1" t="s">
        <v>264</v>
      </c>
      <c r="C6" s="1" t="s">
        <v>246</v>
      </c>
    </row>
    <row r="7" spans="1:16" x14ac:dyDescent="0.3">
      <c r="A7" s="1" t="s">
        <v>182</v>
      </c>
      <c r="B7" s="1" t="s">
        <v>265</v>
      </c>
      <c r="C7" s="1" t="s">
        <v>246</v>
      </c>
    </row>
    <row r="8" spans="1:16" x14ac:dyDescent="0.3">
      <c r="A8" s="1" t="s">
        <v>182</v>
      </c>
      <c r="B8" s="1" t="s">
        <v>266</v>
      </c>
      <c r="C8" s="1" t="s">
        <v>246</v>
      </c>
    </row>
    <row r="9" spans="1:16" x14ac:dyDescent="0.3">
      <c r="A9" s="1" t="s">
        <v>190</v>
      </c>
      <c r="B9" s="1" t="s">
        <v>267</v>
      </c>
      <c r="C9" s="1" t="s">
        <v>246</v>
      </c>
    </row>
    <row r="10" spans="1:16" x14ac:dyDescent="0.3">
      <c r="A10" s="1" t="s">
        <v>190</v>
      </c>
      <c r="B10" s="1" t="s">
        <v>269</v>
      </c>
      <c r="C10" s="1" t="s">
        <v>246</v>
      </c>
    </row>
    <row r="11" spans="1:16" x14ac:dyDescent="0.3">
      <c r="A11" s="1" t="s">
        <v>190</v>
      </c>
      <c r="B11" s="1" t="s">
        <v>270</v>
      </c>
      <c r="C11" s="1" t="s">
        <v>246</v>
      </c>
    </row>
    <row r="12">
      <c r="A12" t="s" s="1">
        <v>179</v>
      </c>
      <c r="B12" t="s" s="1">
        <v>258</v>
      </c>
      <c r="C12" t="s" s="1">
        <v>246</v>
      </c>
    </row>
    <row r="13">
      <c r="A13" t="s" s="1">
        <v>182</v>
      </c>
      <c r="B13" t="s" s="1">
        <v>260</v>
      </c>
      <c r="C13" t="s" s="1">
        <v>246</v>
      </c>
    </row>
    <row r="14">
      <c r="A14" t="s" s="1">
        <v>182</v>
      </c>
      <c r="B14" t="s" s="1">
        <v>262</v>
      </c>
      <c r="C14" t="s" s="1">
        <v>246</v>
      </c>
    </row>
    <row r="15">
      <c r="A15" t="s" s="1">
        <v>182</v>
      </c>
      <c r="B15" t="s" s="1">
        <v>263</v>
      </c>
      <c r="C15" t="s" s="1">
        <v>246</v>
      </c>
    </row>
    <row r="16">
      <c r="A16" t="s" s="1">
        <v>182</v>
      </c>
      <c r="B16" t="s" s="1">
        <v>264</v>
      </c>
      <c r="C16" t="s" s="1">
        <v>246</v>
      </c>
    </row>
    <row r="17">
      <c r="A17" t="s" s="1">
        <v>182</v>
      </c>
      <c r="B17" t="s" s="1">
        <v>265</v>
      </c>
      <c r="C17" t="s" s="1">
        <v>246</v>
      </c>
    </row>
    <row r="18">
      <c r="A18" t="s" s="1">
        <v>182</v>
      </c>
      <c r="B18" t="s" s="1">
        <v>266</v>
      </c>
      <c r="C18" t="s" s="1">
        <v>246</v>
      </c>
    </row>
    <row r="19">
      <c r="A19" t="s" s="1">
        <v>190</v>
      </c>
      <c r="B19" t="s" s="1">
        <v>267</v>
      </c>
      <c r="C19" t="s" s="1">
        <v>246</v>
      </c>
    </row>
    <row r="20">
      <c r="A20" t="s" s="1">
        <v>190</v>
      </c>
      <c r="B20" t="s" s="1">
        <v>269</v>
      </c>
      <c r="C20" t="s" s="1">
        <v>246</v>
      </c>
    </row>
    <row r="21">
      <c r="A21" t="s" s="1">
        <v>190</v>
      </c>
      <c r="B21" t="s" s="1">
        <v>270</v>
      </c>
      <c r="C21" t="s" s="1">
        <v>246</v>
      </c>
    </row>
    <row r="22">
      <c r="A22" t="s" s="1">
        <v>179</v>
      </c>
      <c r="B22" t="s" s="1">
        <v>258</v>
      </c>
      <c r="C22" t="s" s="1">
        <v>246</v>
      </c>
    </row>
    <row r="23">
      <c r="A23" t="s" s="1">
        <v>182</v>
      </c>
      <c r="B23" t="s" s="1">
        <v>260</v>
      </c>
      <c r="C23" t="s" s="1">
        <v>246</v>
      </c>
    </row>
    <row r="24">
      <c r="A24" t="s" s="1">
        <v>182</v>
      </c>
      <c r="B24" t="s" s="1">
        <v>262</v>
      </c>
      <c r="C24" t="s" s="1">
        <v>246</v>
      </c>
    </row>
    <row r="25">
      <c r="A25" t="s" s="1">
        <v>182</v>
      </c>
      <c r="B25" t="s" s="1">
        <v>263</v>
      </c>
      <c r="C25" t="s" s="1">
        <v>246</v>
      </c>
    </row>
    <row r="26">
      <c r="A26" t="s" s="1">
        <v>182</v>
      </c>
      <c r="B26" t="s" s="1">
        <v>264</v>
      </c>
      <c r="C26" t="s" s="1">
        <v>246</v>
      </c>
    </row>
    <row r="27">
      <c r="A27" t="s" s="1">
        <v>182</v>
      </c>
      <c r="B27" t="s" s="1">
        <v>265</v>
      </c>
      <c r="C27" t="s" s="1">
        <v>246</v>
      </c>
    </row>
    <row r="28">
      <c r="A28" t="s" s="1">
        <v>182</v>
      </c>
      <c r="B28" t="s" s="1">
        <v>266</v>
      </c>
      <c r="C28" t="s" s="1">
        <v>246</v>
      </c>
    </row>
    <row r="29">
      <c r="A29" t="s" s="1">
        <v>190</v>
      </c>
      <c r="B29" t="s" s="1">
        <v>267</v>
      </c>
      <c r="C29" t="s" s="1">
        <v>246</v>
      </c>
    </row>
    <row r="30">
      <c r="A30" t="s" s="1">
        <v>190</v>
      </c>
      <c r="B30" t="s" s="1">
        <v>269</v>
      </c>
      <c r="C30" t="s" s="1">
        <v>246</v>
      </c>
    </row>
    <row r="31">
      <c r="A31" t="s" s="1">
        <v>190</v>
      </c>
      <c r="B31" t="s" s="1">
        <v>270</v>
      </c>
      <c r="C31" t="s" s="1">
        <v>246</v>
      </c>
    </row>
    <row r="32">
      <c r="A32" t="s" s="1">
        <v>179</v>
      </c>
      <c r="B32" t="s" s="1">
        <v>258</v>
      </c>
      <c r="C32" t="s" s="1">
        <v>246</v>
      </c>
    </row>
    <row r="33">
      <c r="A33" t="s" s="1">
        <v>182</v>
      </c>
      <c r="B33" t="s" s="1">
        <v>260</v>
      </c>
      <c r="C33" t="s" s="1">
        <v>246</v>
      </c>
    </row>
    <row r="34">
      <c r="A34" t="s" s="1">
        <v>182</v>
      </c>
      <c r="B34" t="s" s="1">
        <v>262</v>
      </c>
      <c r="C34" t="s" s="1">
        <v>246</v>
      </c>
    </row>
    <row r="35">
      <c r="A35" t="s" s="1">
        <v>182</v>
      </c>
      <c r="B35" t="s" s="1">
        <v>263</v>
      </c>
      <c r="C35" t="s" s="1">
        <v>246</v>
      </c>
    </row>
    <row r="36">
      <c r="A36" t="s" s="1">
        <v>182</v>
      </c>
      <c r="B36" t="s" s="1">
        <v>264</v>
      </c>
      <c r="C36" t="s" s="1">
        <v>246</v>
      </c>
    </row>
    <row r="37">
      <c r="A37" t="s" s="1">
        <v>182</v>
      </c>
      <c r="B37" t="s" s="1">
        <v>265</v>
      </c>
      <c r="C37" t="s" s="1">
        <v>246</v>
      </c>
    </row>
    <row r="38">
      <c r="A38" t="s" s="1">
        <v>182</v>
      </c>
      <c r="B38" t="s" s="1">
        <v>266</v>
      </c>
      <c r="C38" t="s" s="1">
        <v>246</v>
      </c>
    </row>
    <row r="39">
      <c r="A39" t="s" s="1">
        <v>190</v>
      </c>
      <c r="B39" t="s" s="1">
        <v>267</v>
      </c>
      <c r="C39" t="s" s="1">
        <v>246</v>
      </c>
    </row>
    <row r="40">
      <c r="A40" t="s" s="1">
        <v>190</v>
      </c>
      <c r="B40" t="s" s="1">
        <v>269</v>
      </c>
      <c r="C40" t="s" s="1">
        <v>246</v>
      </c>
    </row>
    <row r="41">
      <c r="A41" t="s" s="1">
        <v>190</v>
      </c>
      <c r="B41" t="s" s="1">
        <v>270</v>
      </c>
      <c r="C41" t="s" s="1">
        <v>246</v>
      </c>
    </row>
    <row r="42">
      <c r="A42" t="s" s="1">
        <v>179</v>
      </c>
      <c r="B42" t="s" s="1">
        <v>258</v>
      </c>
      <c r="C42" t="s" s="1">
        <v>246</v>
      </c>
    </row>
    <row r="43">
      <c r="A43" t="s" s="1">
        <v>182</v>
      </c>
      <c r="B43" t="s" s="1">
        <v>260</v>
      </c>
      <c r="C43" t="s" s="1">
        <v>246</v>
      </c>
    </row>
    <row r="44">
      <c r="A44" t="s" s="1">
        <v>182</v>
      </c>
      <c r="B44" t="s" s="1">
        <v>262</v>
      </c>
      <c r="C44" t="s" s="1">
        <v>246</v>
      </c>
    </row>
    <row r="45">
      <c r="A45" t="s" s="1">
        <v>182</v>
      </c>
      <c r="B45" t="s" s="1">
        <v>263</v>
      </c>
      <c r="C45" t="s" s="1">
        <v>246</v>
      </c>
    </row>
    <row r="46">
      <c r="A46" t="s" s="1">
        <v>182</v>
      </c>
      <c r="B46" t="s" s="1">
        <v>264</v>
      </c>
      <c r="C46" t="s" s="1">
        <v>246</v>
      </c>
    </row>
    <row r="47">
      <c r="A47" t="s" s="1">
        <v>182</v>
      </c>
      <c r="B47" t="s" s="1">
        <v>265</v>
      </c>
      <c r="C47" t="s" s="1">
        <v>246</v>
      </c>
    </row>
    <row r="48">
      <c r="A48" t="s" s="1">
        <v>182</v>
      </c>
      <c r="B48" t="s" s="1">
        <v>266</v>
      </c>
      <c r="C48" t="s" s="1">
        <v>246</v>
      </c>
    </row>
    <row r="49">
      <c r="A49" t="s" s="1">
        <v>190</v>
      </c>
      <c r="B49" t="s" s="1">
        <v>267</v>
      </c>
      <c r="C49" t="s" s="1">
        <v>246</v>
      </c>
    </row>
    <row r="50">
      <c r="A50" t="s" s="1">
        <v>190</v>
      </c>
      <c r="B50" t="s" s="1">
        <v>269</v>
      </c>
      <c r="C50" t="s" s="1">
        <v>246</v>
      </c>
    </row>
    <row r="51">
      <c r="A51" t="s" s="1">
        <v>190</v>
      </c>
      <c r="B51" t="s" s="1">
        <v>270</v>
      </c>
      <c r="C51" t="s" s="1">
        <v>246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6167-1A01-4EF3-B140-AAA2013D9C95}">
  <dimension ref="A1:P290"/>
  <sheetViews>
    <sheetView topLeftCell="B1" zoomScale="109" workbookViewId="0">
      <pane ySplit="1" topLeftCell="A2" activePane="bottomLeft" state="frozen"/>
      <selection pane="bottomLeft" activeCell="F20" sqref="F20"/>
    </sheetView>
  </sheetViews>
  <sheetFormatPr defaultRowHeight="14.4" x14ac:dyDescent="0.3"/>
  <cols>
    <col min="1" max="1" bestFit="true" customWidth="true" style="1" width="11.6640625"/>
    <col min="2" max="2" bestFit="true" customWidth="true" style="7" width="26.5546875"/>
    <col min="3" max="3" bestFit="true" customWidth="true" style="173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173</v>
      </c>
      <c r="B1" s="177" t="s">
        <v>174</v>
      </c>
      <c r="C1" s="32" t="s">
        <v>212</v>
      </c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29" t="s">
        <v>180</v>
      </c>
      <c r="B2" s="178">
        <v>5</v>
      </c>
      <c r="C2" s="154"/>
      <c r="E2" s="192"/>
      <c r="F2" s="193"/>
      <c r="G2" s="180"/>
      <c r="H2" s="191"/>
      <c r="I2" s="194"/>
      <c r="J2" s="191"/>
      <c r="K2" s="180"/>
      <c r="L2" s="195"/>
      <c r="M2" s="196"/>
      <c r="N2" s="180"/>
      <c r="O2" s="195"/>
      <c r="P2" s="180"/>
    </row>
    <row r="3" spans="1:16" x14ac:dyDescent="0.3">
      <c r="C3" s="154"/>
      <c r="E3" s="197"/>
      <c r="F3" s="193"/>
      <c r="G3" s="180"/>
      <c r="H3" s="198"/>
      <c r="I3" s="199"/>
      <c r="J3" s="193"/>
      <c r="K3" s="180"/>
      <c r="L3" s="197"/>
      <c r="M3" s="200"/>
      <c r="N3" s="180"/>
      <c r="O3" s="197"/>
      <c r="P3" s="200"/>
    </row>
    <row r="4" spans="1:16" x14ac:dyDescent="0.3">
      <c r="C4" s="154"/>
      <c r="E4" s="192"/>
      <c r="F4" s="193"/>
      <c r="G4" s="180"/>
      <c r="H4" s="191"/>
      <c r="I4" s="194"/>
      <c r="J4" s="191"/>
      <c r="K4" s="180"/>
      <c r="L4" s="197"/>
      <c r="M4" s="200"/>
      <c r="N4" s="180"/>
      <c r="O4" s="197"/>
      <c r="P4" s="200"/>
    </row>
    <row r="5" spans="1:16" x14ac:dyDescent="0.3">
      <c r="C5" s="154"/>
      <c r="E5" s="197"/>
      <c r="F5" s="193"/>
      <c r="G5" s="180"/>
      <c r="H5" s="198"/>
      <c r="I5" s="199"/>
      <c r="J5" s="193"/>
      <c r="K5" s="180"/>
      <c r="L5" s="197"/>
      <c r="M5" s="200"/>
      <c r="N5" s="180"/>
      <c r="O5" s="197"/>
      <c r="P5" s="200"/>
    </row>
    <row r="6" spans="1:16" x14ac:dyDescent="0.3">
      <c r="C6" s="154"/>
      <c r="E6" s="192"/>
      <c r="F6" s="193"/>
      <c r="G6" s="180"/>
      <c r="H6" s="191"/>
      <c r="I6" s="194"/>
      <c r="J6" s="191"/>
      <c r="K6" s="180"/>
      <c r="L6" s="197"/>
      <c r="M6" s="200"/>
      <c r="N6" s="180"/>
      <c r="O6" s="197"/>
      <c r="P6" s="200"/>
    </row>
    <row r="7" spans="1:16" x14ac:dyDescent="0.3">
      <c r="C7" s="154"/>
      <c r="E7" s="197"/>
      <c r="F7" s="193"/>
      <c r="G7" s="180"/>
      <c r="H7" s="198"/>
      <c r="I7" s="199"/>
      <c r="J7" s="193"/>
      <c r="K7" s="180"/>
      <c r="L7" s="197"/>
      <c r="M7" s="200"/>
      <c r="N7" s="180"/>
      <c r="O7" s="197"/>
      <c r="P7" s="200"/>
    </row>
    <row r="8" spans="1:16" x14ac:dyDescent="0.3">
      <c r="C8" s="154"/>
      <c r="E8" s="192"/>
      <c r="F8" s="193"/>
      <c r="G8" s="180"/>
      <c r="H8" s="191"/>
      <c r="I8" s="194"/>
      <c r="J8" s="191"/>
      <c r="K8" s="180"/>
      <c r="L8" s="197"/>
      <c r="M8" s="200"/>
      <c r="N8" s="180"/>
      <c r="O8" s="197"/>
      <c r="P8" s="200"/>
    </row>
    <row r="9" spans="1:16" x14ac:dyDescent="0.3">
      <c r="C9" s="154"/>
      <c r="E9" s="197"/>
      <c r="F9" s="193"/>
      <c r="G9" s="180"/>
      <c r="H9" s="198"/>
      <c r="I9" s="199"/>
      <c r="J9" s="193"/>
      <c r="K9" s="180"/>
      <c r="L9" s="197"/>
      <c r="M9" s="200"/>
      <c r="N9" s="180"/>
      <c r="O9" s="197"/>
      <c r="P9" s="200"/>
    </row>
    <row r="10" spans="1:16" x14ac:dyDescent="0.3">
      <c r="C10" s="154"/>
      <c r="E10" s="192"/>
      <c r="F10" s="191"/>
      <c r="G10" s="180"/>
      <c r="H10" s="191"/>
      <c r="I10" s="194"/>
      <c r="J10" s="191"/>
      <c r="K10" s="180"/>
      <c r="L10" s="197"/>
      <c r="M10" s="200"/>
      <c r="N10" s="180"/>
      <c r="O10" s="197"/>
      <c r="P10" s="200"/>
    </row>
    <row r="11" spans="1:16" x14ac:dyDescent="0.3">
      <c r="C11" s="154"/>
      <c r="E11" s="197"/>
      <c r="F11" s="198"/>
      <c r="G11" s="180"/>
      <c r="H11" s="198"/>
      <c r="I11" s="199"/>
      <c r="J11" s="198"/>
      <c r="K11" s="180"/>
      <c r="L11" s="197"/>
      <c r="M11" s="200"/>
      <c r="N11" s="180"/>
      <c r="O11" s="197"/>
      <c r="P11" s="200"/>
    </row>
    <row r="12" spans="1:16" x14ac:dyDescent="0.3">
      <c r="C12" s="154"/>
      <c r="E12" s="192"/>
      <c r="F12" s="191"/>
      <c r="G12" s="180"/>
      <c r="H12" s="201"/>
      <c r="I12" s="202"/>
      <c r="J12" s="201"/>
      <c r="K12" s="180"/>
      <c r="L12" s="197"/>
      <c r="M12" s="200"/>
      <c r="N12" s="180"/>
      <c r="O12" s="197"/>
      <c r="P12" s="200"/>
    </row>
    <row r="13" spans="1:16" x14ac:dyDescent="0.3">
      <c r="C13" s="154"/>
      <c r="E13" s="197"/>
      <c r="F13" s="198"/>
      <c r="G13" s="180"/>
      <c r="H13" s="197"/>
      <c r="I13" s="200"/>
      <c r="J13" s="197"/>
      <c r="K13" s="180"/>
      <c r="L13" s="197"/>
      <c r="M13" s="200"/>
      <c r="N13" s="180"/>
      <c r="O13" s="197"/>
      <c r="P13" s="200"/>
    </row>
    <row r="14" spans="1:16" x14ac:dyDescent="0.3">
      <c r="C14" s="154"/>
      <c r="E14" s="192"/>
      <c r="F14" s="191"/>
      <c r="G14" s="180"/>
      <c r="H14" s="197"/>
      <c r="I14" s="200"/>
      <c r="J14" s="197"/>
      <c r="K14" s="180"/>
      <c r="L14" s="197"/>
      <c r="M14" s="200"/>
      <c r="N14" s="180"/>
      <c r="O14" s="197"/>
      <c r="P14" s="200"/>
    </row>
    <row r="15" spans="1:16" x14ac:dyDescent="0.3">
      <c r="C15" s="154"/>
      <c r="E15" s="197"/>
      <c r="F15" s="198"/>
      <c r="G15" s="180"/>
      <c r="H15" s="197"/>
      <c r="I15" s="200"/>
      <c r="J15" s="197"/>
      <c r="K15" s="180"/>
      <c r="L15" s="197"/>
      <c r="M15" s="200"/>
      <c r="N15" s="180"/>
      <c r="O15" s="197"/>
      <c r="P15" s="200"/>
    </row>
    <row r="16" spans="1:16" x14ac:dyDescent="0.3">
      <c r="C16" s="154"/>
      <c r="E16" s="192"/>
      <c r="F16" s="191"/>
      <c r="G16" s="180"/>
      <c r="H16" s="197"/>
      <c r="I16" s="200"/>
      <c r="J16" s="197"/>
      <c r="K16" s="180"/>
      <c r="L16" s="197"/>
      <c r="M16" s="200"/>
      <c r="N16" s="180"/>
      <c r="O16" s="197"/>
      <c r="P16" s="200"/>
    </row>
    <row r="17" spans="3:16" x14ac:dyDescent="0.3">
      <c r="C17" s="154"/>
      <c r="E17" s="197"/>
      <c r="F17" s="198"/>
      <c r="G17" s="180"/>
      <c r="H17" s="197"/>
      <c r="I17" s="200"/>
      <c r="J17" s="197"/>
      <c r="K17" s="180"/>
      <c r="L17" s="197"/>
      <c r="M17" s="200"/>
      <c r="N17" s="180"/>
      <c r="O17" s="180"/>
      <c r="P17" s="180"/>
    </row>
    <row r="18" spans="3:16" x14ac:dyDescent="0.3">
      <c r="C18" s="154"/>
      <c r="E18" s="192"/>
      <c r="F18" s="191"/>
      <c r="G18" s="180"/>
      <c r="H18" s="197"/>
      <c r="I18" s="200"/>
      <c r="J18" s="197"/>
      <c r="K18" s="180"/>
      <c r="L18" s="197"/>
      <c r="M18" s="200"/>
      <c r="N18" s="180"/>
      <c r="O18" s="180"/>
      <c r="P18" s="180"/>
    </row>
    <row r="19" spans="3:16" x14ac:dyDescent="0.3">
      <c r="C19" s="154"/>
      <c r="E19" s="197"/>
      <c r="F19" s="198"/>
      <c r="G19" s="180"/>
      <c r="H19" s="197"/>
      <c r="I19" s="200"/>
      <c r="J19" s="197"/>
      <c r="K19" s="180"/>
      <c r="L19" s="197"/>
      <c r="M19" s="200"/>
      <c r="N19" s="180"/>
      <c r="O19" s="180"/>
      <c r="P19" s="180"/>
    </row>
    <row r="20" spans="3:16" x14ac:dyDescent="0.3">
      <c r="C20" s="154"/>
      <c r="E20" s="192"/>
      <c r="F20" s="191"/>
      <c r="G20" s="180"/>
      <c r="H20" s="197"/>
      <c r="I20" s="200"/>
      <c r="J20" s="197"/>
      <c r="K20" s="180"/>
      <c r="L20" s="197"/>
      <c r="M20" s="200"/>
      <c r="N20" s="180"/>
      <c r="O20" s="180"/>
      <c r="P20" s="180"/>
    </row>
    <row r="21" spans="3:16" x14ac:dyDescent="0.3">
      <c r="C21" s="154"/>
      <c r="E21" s="197"/>
      <c r="F21" s="198"/>
      <c r="G21" s="180"/>
      <c r="H21" s="197"/>
      <c r="I21" s="200"/>
      <c r="J21" s="197"/>
      <c r="K21" s="180"/>
      <c r="L21" s="197"/>
      <c r="M21" s="200"/>
      <c r="N21" s="180"/>
      <c r="O21" s="180"/>
      <c r="P21" s="180"/>
    </row>
    <row r="22" spans="3:16" x14ac:dyDescent="0.3">
      <c r="C22" s="154"/>
      <c r="E22" s="203"/>
      <c r="F22" s="191"/>
      <c r="G22" s="180"/>
      <c r="H22" s="197"/>
      <c r="I22" s="200"/>
      <c r="J22" s="197"/>
      <c r="K22" s="180"/>
      <c r="L22" s="197"/>
      <c r="M22" s="200"/>
      <c r="N22" s="180"/>
      <c r="O22" s="180"/>
      <c r="P22" s="180"/>
    </row>
    <row r="23" spans="3:16" x14ac:dyDescent="0.3">
      <c r="C23" s="154"/>
      <c r="I23" s="66"/>
      <c r="J23" s="65"/>
    </row>
    <row r="24" spans="3:16" x14ac:dyDescent="0.3">
      <c r="C24" s="154"/>
    </row>
    <row r="25" spans="3:16" x14ac:dyDescent="0.3">
      <c r="C25" s="154"/>
    </row>
    <row r="26" spans="3:16" x14ac:dyDescent="0.3">
      <c r="C26" s="154"/>
    </row>
    <row r="27" spans="3:16" x14ac:dyDescent="0.3">
      <c r="C27" s="154"/>
    </row>
    <row r="28" spans="3:16" x14ac:dyDescent="0.3">
      <c r="C28" s="154"/>
    </row>
    <row r="29" spans="3:16" x14ac:dyDescent="0.3">
      <c r="C29" s="154"/>
    </row>
    <row r="30" spans="3:16" x14ac:dyDescent="0.3">
      <c r="C30" s="154"/>
    </row>
    <row r="31" spans="3:16" x14ac:dyDescent="0.3">
      <c r="C31" s="154"/>
    </row>
    <row r="32" spans="3:16" x14ac:dyDescent="0.3">
      <c r="C32" s="154"/>
    </row>
    <row r="33" spans="3:3" x14ac:dyDescent="0.3">
      <c r="C33" s="154"/>
    </row>
    <row r="34" spans="3:3" x14ac:dyDescent="0.3">
      <c r="C34" s="154"/>
    </row>
    <row r="35" spans="3:3" x14ac:dyDescent="0.3">
      <c r="C35" s="154"/>
    </row>
    <row r="36" spans="3:3" x14ac:dyDescent="0.3">
      <c r="C36" s="154"/>
    </row>
    <row r="37" spans="3:3" x14ac:dyDescent="0.3">
      <c r="C37" s="154"/>
    </row>
    <row r="38" spans="3:3" x14ac:dyDescent="0.3">
      <c r="C38" s="154"/>
    </row>
    <row r="39" spans="3:3" x14ac:dyDescent="0.3">
      <c r="C39" s="154"/>
    </row>
    <row r="40" spans="3:3" x14ac:dyDescent="0.3">
      <c r="C40" s="154"/>
    </row>
    <row r="41" spans="3:3" x14ac:dyDescent="0.3">
      <c r="C41" s="154"/>
    </row>
    <row r="42" spans="3:3" x14ac:dyDescent="0.3">
      <c r="C42" s="154"/>
    </row>
    <row r="43" spans="3:3" x14ac:dyDescent="0.3">
      <c r="C43" s="154"/>
    </row>
    <row r="44" spans="3:3" x14ac:dyDescent="0.3">
      <c r="C44" s="154"/>
    </row>
    <row r="45" spans="3:3" x14ac:dyDescent="0.3">
      <c r="C45" s="154"/>
    </row>
    <row r="46" spans="3:3" x14ac:dyDescent="0.3">
      <c r="C46" s="154"/>
    </row>
    <row r="47" spans="3:3" x14ac:dyDescent="0.3">
      <c r="C47" s="154"/>
    </row>
    <row r="48" spans="3:3" x14ac:dyDescent="0.3">
      <c r="C48" s="154"/>
    </row>
    <row r="49" spans="3:3" x14ac:dyDescent="0.3">
      <c r="C49" s="154"/>
    </row>
    <row r="50" spans="3:3" x14ac:dyDescent="0.3">
      <c r="C50" s="154"/>
    </row>
    <row r="51" spans="3:3" x14ac:dyDescent="0.3">
      <c r="C51" s="154"/>
    </row>
    <row r="52" spans="3:3" x14ac:dyDescent="0.3">
      <c r="C52" s="154"/>
    </row>
    <row r="53" spans="3:3" x14ac:dyDescent="0.3">
      <c r="C53" s="154"/>
    </row>
    <row r="54" spans="3:3" x14ac:dyDescent="0.3">
      <c r="C54" s="154"/>
    </row>
    <row r="55" spans="3:3" x14ac:dyDescent="0.3">
      <c r="C55" s="154"/>
    </row>
    <row r="56" spans="3:3" x14ac:dyDescent="0.3">
      <c r="C56" s="154"/>
    </row>
    <row r="57" spans="3:3" x14ac:dyDescent="0.3">
      <c r="C57" s="154"/>
    </row>
    <row r="58" spans="3:3" x14ac:dyDescent="0.3">
      <c r="C58" s="154"/>
    </row>
    <row r="59" spans="3:3" x14ac:dyDescent="0.3">
      <c r="C59" s="154"/>
    </row>
    <row r="60" spans="3:3" x14ac:dyDescent="0.3">
      <c r="C60" s="154"/>
    </row>
    <row r="61" spans="3:3" x14ac:dyDescent="0.3">
      <c r="C61" s="154"/>
    </row>
    <row r="62" spans="3:3" x14ac:dyDescent="0.3">
      <c r="C62" s="154"/>
    </row>
    <row r="63" spans="3:3" x14ac:dyDescent="0.3">
      <c r="C63" s="154"/>
    </row>
    <row r="64" spans="3:3" x14ac:dyDescent="0.3">
      <c r="C64" s="154"/>
    </row>
    <row r="65" spans="3:3" x14ac:dyDescent="0.3">
      <c r="C65" s="154"/>
    </row>
    <row r="66" spans="3:3" x14ac:dyDescent="0.3">
      <c r="C66" s="154"/>
    </row>
    <row r="67" spans="3:3" x14ac:dyDescent="0.3">
      <c r="C67" s="154"/>
    </row>
    <row r="68" spans="3:3" x14ac:dyDescent="0.3">
      <c r="C68" s="154"/>
    </row>
    <row r="69" spans="3:3" x14ac:dyDescent="0.3">
      <c r="C69" s="154"/>
    </row>
    <row r="70" spans="3:3" x14ac:dyDescent="0.3">
      <c r="C70" s="154"/>
    </row>
    <row r="71" spans="3:3" x14ac:dyDescent="0.3">
      <c r="C71" s="154"/>
    </row>
    <row r="72" spans="3:3" x14ac:dyDescent="0.3">
      <c r="C72" s="154"/>
    </row>
    <row r="73" spans="3:3" x14ac:dyDescent="0.3">
      <c r="C73" s="154"/>
    </row>
    <row r="74" spans="3:3" x14ac:dyDescent="0.3">
      <c r="C74" s="154"/>
    </row>
    <row r="75" spans="3:3" x14ac:dyDescent="0.3">
      <c r="C75" s="154"/>
    </row>
    <row r="76" spans="3:3" x14ac:dyDescent="0.3">
      <c r="C76" s="154"/>
    </row>
    <row r="77" spans="3:3" x14ac:dyDescent="0.3">
      <c r="C77" s="154"/>
    </row>
    <row r="78" spans="3:3" x14ac:dyDescent="0.3">
      <c r="C78" s="154"/>
    </row>
    <row r="79" spans="3:3" x14ac:dyDescent="0.3">
      <c r="C79" s="154"/>
    </row>
    <row r="80" spans="3:3" x14ac:dyDescent="0.3">
      <c r="C80" s="154"/>
    </row>
    <row r="81" spans="3:3" x14ac:dyDescent="0.3">
      <c r="C81" s="154"/>
    </row>
    <row r="82" spans="3:3" x14ac:dyDescent="0.3">
      <c r="C82" s="154"/>
    </row>
    <row r="83" spans="3:3" x14ac:dyDescent="0.3">
      <c r="C83" s="154"/>
    </row>
    <row r="84" spans="3:3" x14ac:dyDescent="0.3">
      <c r="C84" s="154"/>
    </row>
    <row r="85" spans="3:3" x14ac:dyDescent="0.3">
      <c r="C85" s="154"/>
    </row>
    <row r="86" spans="3:3" x14ac:dyDescent="0.3">
      <c r="C86" s="154"/>
    </row>
    <row r="87" spans="3:3" x14ac:dyDescent="0.3">
      <c r="C87" s="154"/>
    </row>
    <row r="88" spans="3:3" x14ac:dyDescent="0.3">
      <c r="C88" s="154"/>
    </row>
    <row r="89" spans="3:3" x14ac:dyDescent="0.3">
      <c r="C89" s="154"/>
    </row>
    <row r="90" spans="3:3" x14ac:dyDescent="0.3">
      <c r="C90" s="154"/>
    </row>
    <row r="91" spans="3:3" x14ac:dyDescent="0.3">
      <c r="C91" s="154"/>
    </row>
    <row r="92" spans="3:3" x14ac:dyDescent="0.3">
      <c r="C92" s="154"/>
    </row>
    <row r="93" spans="3:3" x14ac:dyDescent="0.3">
      <c r="C93" s="154"/>
    </row>
    <row r="94" spans="3:3" x14ac:dyDescent="0.3">
      <c r="C94" s="154"/>
    </row>
    <row r="95" spans="3:3" x14ac:dyDescent="0.3">
      <c r="C95" s="154"/>
    </row>
    <row r="96" spans="3:3" x14ac:dyDescent="0.3">
      <c r="C96" s="154"/>
    </row>
    <row r="97" spans="3:3" x14ac:dyDescent="0.3">
      <c r="C97" s="154"/>
    </row>
    <row r="98" spans="3:3" x14ac:dyDescent="0.3">
      <c r="C98" s="154"/>
    </row>
    <row r="99" spans="3:3" x14ac:dyDescent="0.3">
      <c r="C99" s="154"/>
    </row>
    <row r="100" spans="3:3" x14ac:dyDescent="0.3">
      <c r="C100" s="154"/>
    </row>
    <row r="101" spans="3:3" x14ac:dyDescent="0.3">
      <c r="C101" s="154"/>
    </row>
    <row r="102" spans="3:3" x14ac:dyDescent="0.3">
      <c r="C102" s="154"/>
    </row>
    <row r="103" spans="3:3" x14ac:dyDescent="0.3">
      <c r="C103" s="154"/>
    </row>
    <row r="104" spans="3:3" x14ac:dyDescent="0.3">
      <c r="C104" s="154"/>
    </row>
    <row r="105" spans="3:3" x14ac:dyDescent="0.3">
      <c r="C105" s="154"/>
    </row>
    <row r="106" spans="3:3" x14ac:dyDescent="0.3">
      <c r="C106" s="154"/>
    </row>
    <row r="107" spans="3:3" x14ac:dyDescent="0.3">
      <c r="C107" s="154"/>
    </row>
    <row r="108" spans="3:3" x14ac:dyDescent="0.3">
      <c r="C108" s="154"/>
    </row>
    <row r="109" spans="3:3" x14ac:dyDescent="0.3">
      <c r="C109" s="154"/>
    </row>
    <row r="110" spans="3:3" x14ac:dyDescent="0.3">
      <c r="C110" s="154"/>
    </row>
    <row r="111" spans="3:3" x14ac:dyDescent="0.3">
      <c r="C111" s="154"/>
    </row>
    <row r="112" spans="3:3" x14ac:dyDescent="0.3">
      <c r="C112" s="154"/>
    </row>
    <row r="113" spans="3:3" x14ac:dyDescent="0.3">
      <c r="C113" s="154"/>
    </row>
    <row r="114" spans="3:3" x14ac:dyDescent="0.3">
      <c r="C114" s="154"/>
    </row>
    <row r="115" spans="3:3" x14ac:dyDescent="0.3">
      <c r="C115" s="154"/>
    </row>
    <row r="116" spans="3:3" x14ac:dyDescent="0.3">
      <c r="C116" s="154"/>
    </row>
    <row r="117" spans="3:3" x14ac:dyDescent="0.3">
      <c r="C117" s="154"/>
    </row>
    <row r="118" spans="3:3" x14ac:dyDescent="0.3">
      <c r="C118" s="154"/>
    </row>
    <row r="119" spans="3:3" x14ac:dyDescent="0.3">
      <c r="C119" s="154"/>
    </row>
    <row r="120" spans="3:3" x14ac:dyDescent="0.3">
      <c r="C120" s="154"/>
    </row>
    <row r="121" spans="3:3" x14ac:dyDescent="0.3">
      <c r="C121" s="154"/>
    </row>
    <row r="122" spans="3:3" x14ac:dyDescent="0.3">
      <c r="C122" s="154"/>
    </row>
    <row r="123" spans="3:3" x14ac:dyDescent="0.3">
      <c r="C123" s="154"/>
    </row>
    <row r="124" spans="3:3" x14ac:dyDescent="0.3">
      <c r="C124" s="154"/>
    </row>
    <row r="125" spans="3:3" x14ac:dyDescent="0.3">
      <c r="C125" s="154"/>
    </row>
    <row r="126" spans="3:3" x14ac:dyDescent="0.3">
      <c r="C126" s="154"/>
    </row>
    <row r="127" spans="3:3" x14ac:dyDescent="0.3">
      <c r="C127" s="154"/>
    </row>
    <row r="128" spans="3:3" x14ac:dyDescent="0.3">
      <c r="C128" s="154"/>
    </row>
    <row r="129" spans="3:3" x14ac:dyDescent="0.3">
      <c r="C129" s="154"/>
    </row>
    <row r="130" spans="3:3" x14ac:dyDescent="0.3">
      <c r="C130" s="154"/>
    </row>
    <row r="131" spans="3:3" x14ac:dyDescent="0.3">
      <c r="C131" s="154"/>
    </row>
    <row r="132" spans="3:3" x14ac:dyDescent="0.3">
      <c r="C132" s="154"/>
    </row>
    <row r="133" spans="3:3" x14ac:dyDescent="0.3">
      <c r="C133" s="154"/>
    </row>
    <row r="134" spans="3:3" x14ac:dyDescent="0.3">
      <c r="C134" s="154"/>
    </row>
    <row r="135" spans="3:3" x14ac:dyDescent="0.3">
      <c r="C135" s="154"/>
    </row>
    <row r="136" spans="3:3" x14ac:dyDescent="0.3">
      <c r="C136" s="154"/>
    </row>
    <row r="137" spans="3:3" x14ac:dyDescent="0.3">
      <c r="C137" s="154"/>
    </row>
    <row r="138" spans="3:3" x14ac:dyDescent="0.3">
      <c r="C138" s="154"/>
    </row>
    <row r="139" spans="3:3" x14ac:dyDescent="0.3">
      <c r="C139" s="154"/>
    </row>
    <row r="140" spans="3:3" x14ac:dyDescent="0.3">
      <c r="C140" s="154"/>
    </row>
    <row r="141" spans="3:3" x14ac:dyDescent="0.3">
      <c r="C141" s="154"/>
    </row>
    <row r="142" spans="3:3" x14ac:dyDescent="0.3">
      <c r="C142" s="154"/>
    </row>
    <row r="143" spans="3:3" x14ac:dyDescent="0.3">
      <c r="C143" s="154"/>
    </row>
    <row r="144" spans="3:3" x14ac:dyDescent="0.3">
      <c r="C144" s="154"/>
    </row>
    <row r="145" spans="3:3" x14ac:dyDescent="0.3">
      <c r="C145" s="154"/>
    </row>
    <row r="146" spans="3:3" x14ac:dyDescent="0.3">
      <c r="C146" s="154"/>
    </row>
    <row r="147" spans="3:3" x14ac:dyDescent="0.3">
      <c r="C147" s="154"/>
    </row>
    <row r="148" spans="3:3" x14ac:dyDescent="0.3">
      <c r="C148" s="154"/>
    </row>
    <row r="149" spans="3:3" x14ac:dyDescent="0.3">
      <c r="C149" s="154"/>
    </row>
    <row r="150" spans="3:3" x14ac:dyDescent="0.3">
      <c r="C150" s="154"/>
    </row>
    <row r="151" spans="3:3" x14ac:dyDescent="0.3">
      <c r="C151" s="154"/>
    </row>
    <row r="152" spans="3:3" x14ac:dyDescent="0.3">
      <c r="C152" s="154"/>
    </row>
    <row r="153" spans="3:3" x14ac:dyDescent="0.3">
      <c r="C153" s="154"/>
    </row>
    <row r="154" spans="3:3" x14ac:dyDescent="0.3">
      <c r="C154" s="154"/>
    </row>
    <row r="155" spans="3:3" x14ac:dyDescent="0.3">
      <c r="C155" s="154"/>
    </row>
    <row r="156" spans="3:3" x14ac:dyDescent="0.3">
      <c r="C156" s="154"/>
    </row>
    <row r="157" spans="3:3" x14ac:dyDescent="0.3">
      <c r="C157" s="154"/>
    </row>
    <row r="158" spans="3:3" x14ac:dyDescent="0.3">
      <c r="C158" s="154"/>
    </row>
    <row r="159" spans="3:3" x14ac:dyDescent="0.3">
      <c r="C159" s="154"/>
    </row>
    <row r="160" spans="3:3" x14ac:dyDescent="0.3">
      <c r="C160" s="154"/>
    </row>
    <row r="161" spans="3:3" x14ac:dyDescent="0.3">
      <c r="C161" s="154"/>
    </row>
    <row r="162" spans="3:3" x14ac:dyDescent="0.3">
      <c r="C162" s="154"/>
    </row>
    <row r="163" spans="3:3" x14ac:dyDescent="0.3">
      <c r="C163" s="154"/>
    </row>
    <row r="164" spans="3:3" x14ac:dyDescent="0.3">
      <c r="C164" s="154"/>
    </row>
    <row r="165" spans="3:3" x14ac:dyDescent="0.3">
      <c r="C165" s="154"/>
    </row>
    <row r="166" spans="3:3" x14ac:dyDescent="0.3">
      <c r="C166" s="154"/>
    </row>
    <row r="167" spans="3:3" x14ac:dyDescent="0.3">
      <c r="C167" s="154"/>
    </row>
    <row r="168" spans="3:3" x14ac:dyDescent="0.3">
      <c r="C168" s="154"/>
    </row>
    <row r="169" spans="3:3" x14ac:dyDescent="0.3">
      <c r="C169" s="154"/>
    </row>
    <row r="170" spans="3:3" x14ac:dyDescent="0.3">
      <c r="C170" s="154"/>
    </row>
    <row r="171" spans="3:3" x14ac:dyDescent="0.3">
      <c r="C171" s="154"/>
    </row>
    <row r="172" spans="3:3" x14ac:dyDescent="0.3">
      <c r="C172" s="154"/>
    </row>
    <row r="173" spans="3:3" x14ac:dyDescent="0.3">
      <c r="C173" s="154"/>
    </row>
    <row r="174" spans="3:3" x14ac:dyDescent="0.3">
      <c r="C174" s="154"/>
    </row>
    <row r="175" spans="3:3" x14ac:dyDescent="0.3">
      <c r="C175" s="154"/>
    </row>
    <row r="176" spans="3:3" x14ac:dyDescent="0.3">
      <c r="C176" s="154"/>
    </row>
    <row r="177" spans="3:3" x14ac:dyDescent="0.3">
      <c r="C177" s="154"/>
    </row>
    <row r="178" spans="3:3" x14ac:dyDescent="0.3">
      <c r="C178" s="154"/>
    </row>
    <row r="179" spans="3:3" x14ac:dyDescent="0.3">
      <c r="C179" s="154"/>
    </row>
    <row r="180" spans="3:3" x14ac:dyDescent="0.3">
      <c r="C180" s="154"/>
    </row>
    <row r="181" spans="3:3" x14ac:dyDescent="0.3">
      <c r="C181" s="154"/>
    </row>
    <row r="182" spans="3:3" x14ac:dyDescent="0.3">
      <c r="C182" s="154"/>
    </row>
    <row r="183" spans="3:3" x14ac:dyDescent="0.3">
      <c r="C183" s="154"/>
    </row>
    <row r="184" spans="3:3" x14ac:dyDescent="0.3">
      <c r="C184" s="154"/>
    </row>
    <row r="185" spans="3:3" x14ac:dyDescent="0.3">
      <c r="C185" s="154"/>
    </row>
    <row r="186" spans="3:3" x14ac:dyDescent="0.3">
      <c r="C186" s="154"/>
    </row>
    <row r="187" spans="3:3" x14ac:dyDescent="0.3">
      <c r="C187" s="154"/>
    </row>
    <row r="188" spans="3:3" x14ac:dyDescent="0.3">
      <c r="C188" s="154"/>
    </row>
    <row r="189" spans="3:3" x14ac:dyDescent="0.3">
      <c r="C189" s="154"/>
    </row>
    <row r="190" spans="3:3" x14ac:dyDescent="0.3">
      <c r="C190" s="154"/>
    </row>
    <row r="191" spans="3:3" x14ac:dyDescent="0.3">
      <c r="C191" s="154"/>
    </row>
    <row r="192" spans="3:3" x14ac:dyDescent="0.3">
      <c r="C192" s="154"/>
    </row>
    <row r="193" spans="3:3" x14ac:dyDescent="0.3">
      <c r="C193" s="154"/>
    </row>
    <row r="194" spans="3:3" x14ac:dyDescent="0.3">
      <c r="C194" s="154"/>
    </row>
    <row r="195" spans="3:3" x14ac:dyDescent="0.3">
      <c r="C195" s="154"/>
    </row>
    <row r="196" spans="3:3" x14ac:dyDescent="0.3">
      <c r="C196" s="154"/>
    </row>
    <row r="197" spans="3:3" x14ac:dyDescent="0.3">
      <c r="C197" s="154"/>
    </row>
    <row r="198" spans="3:3" x14ac:dyDescent="0.3">
      <c r="C198" s="154"/>
    </row>
    <row r="199" spans="3:3" x14ac:dyDescent="0.3">
      <c r="C199" s="154"/>
    </row>
    <row r="200" spans="3:3" x14ac:dyDescent="0.3">
      <c r="C200" s="154"/>
    </row>
    <row r="201" spans="3:3" x14ac:dyDescent="0.3">
      <c r="C201" s="154"/>
    </row>
    <row r="202" spans="3:3" x14ac:dyDescent="0.3">
      <c r="C202" s="154"/>
    </row>
    <row r="203" spans="3:3" x14ac:dyDescent="0.3">
      <c r="C203" s="154"/>
    </row>
    <row r="204" spans="3:3" x14ac:dyDescent="0.3">
      <c r="C204" s="154"/>
    </row>
    <row r="205" spans="3:3" x14ac:dyDescent="0.3">
      <c r="C205" s="154"/>
    </row>
    <row r="206" spans="3:3" x14ac:dyDescent="0.3">
      <c r="C206" s="154"/>
    </row>
    <row r="207" spans="3:3" x14ac:dyDescent="0.3">
      <c r="C207" s="154"/>
    </row>
    <row r="208" spans="3:3" x14ac:dyDescent="0.3">
      <c r="C208" s="154"/>
    </row>
    <row r="209" spans="3:3" x14ac:dyDescent="0.3">
      <c r="C209" s="154"/>
    </row>
    <row r="210" spans="3:3" x14ac:dyDescent="0.3">
      <c r="C210" s="154"/>
    </row>
    <row r="211" spans="3:3" x14ac:dyDescent="0.3">
      <c r="C211" s="154"/>
    </row>
    <row r="212" spans="3:3" x14ac:dyDescent="0.3">
      <c r="C212" s="154"/>
    </row>
    <row r="213" spans="3:3" x14ac:dyDescent="0.3">
      <c r="C213" s="154"/>
    </row>
    <row r="214" spans="3:3" x14ac:dyDescent="0.3">
      <c r="C214" s="154"/>
    </row>
    <row r="215" spans="3:3" x14ac:dyDescent="0.3">
      <c r="C215" s="154"/>
    </row>
    <row r="216" spans="3:3" x14ac:dyDescent="0.3">
      <c r="C216" s="154"/>
    </row>
    <row r="217" spans="3:3" x14ac:dyDescent="0.3">
      <c r="C217" s="154"/>
    </row>
    <row r="218" spans="3:3" x14ac:dyDescent="0.3">
      <c r="C218" s="154"/>
    </row>
    <row r="219" spans="3:3" x14ac:dyDescent="0.3">
      <c r="C219" s="154"/>
    </row>
    <row r="220" spans="3:3" x14ac:dyDescent="0.3">
      <c r="C220" s="154"/>
    </row>
    <row r="221" spans="3:3" x14ac:dyDescent="0.3">
      <c r="C221" s="154"/>
    </row>
    <row r="222" spans="3:3" x14ac:dyDescent="0.3">
      <c r="C222" s="154"/>
    </row>
    <row r="223" spans="3:3" x14ac:dyDescent="0.3">
      <c r="C223" s="154"/>
    </row>
    <row r="224" spans="3:3" x14ac:dyDescent="0.3">
      <c r="C224" s="154"/>
    </row>
    <row r="225" spans="3:3" x14ac:dyDescent="0.3">
      <c r="C225" s="154"/>
    </row>
    <row r="226" spans="3:3" x14ac:dyDescent="0.3">
      <c r="C226" s="154"/>
    </row>
    <row r="227" spans="3:3" x14ac:dyDescent="0.3">
      <c r="C227" s="154"/>
    </row>
    <row r="228" spans="3:3" x14ac:dyDescent="0.3">
      <c r="C228" s="154"/>
    </row>
    <row r="229" spans="3:3" x14ac:dyDescent="0.3">
      <c r="C229" s="154"/>
    </row>
    <row r="230" spans="3:3" x14ac:dyDescent="0.3">
      <c r="C230" s="154"/>
    </row>
    <row r="231" spans="3:3" x14ac:dyDescent="0.3">
      <c r="C231" s="154"/>
    </row>
    <row r="232" spans="3:3" x14ac:dyDescent="0.3">
      <c r="C232" s="154"/>
    </row>
    <row r="233" spans="3:3" x14ac:dyDescent="0.3">
      <c r="C233" s="154"/>
    </row>
    <row r="234" spans="3:3" x14ac:dyDescent="0.3">
      <c r="C234" s="154"/>
    </row>
    <row r="235" spans="3:3" x14ac:dyDescent="0.3">
      <c r="C235" s="154"/>
    </row>
    <row r="236" spans="3:3" x14ac:dyDescent="0.3">
      <c r="C236" s="154"/>
    </row>
    <row r="237" spans="3:3" x14ac:dyDescent="0.3">
      <c r="C237" s="154"/>
    </row>
    <row r="238" spans="3:3" x14ac:dyDescent="0.3">
      <c r="C238" s="154"/>
    </row>
    <row r="239" spans="3:3" x14ac:dyDescent="0.3">
      <c r="C239" s="154"/>
    </row>
    <row r="240" spans="3:3" x14ac:dyDescent="0.3">
      <c r="C240" s="154"/>
    </row>
    <row r="241" spans="3:3" x14ac:dyDescent="0.3">
      <c r="C241" s="154"/>
    </row>
    <row r="242" spans="3:3" x14ac:dyDescent="0.3">
      <c r="C242" s="154"/>
    </row>
    <row r="243" spans="3:3" x14ac:dyDescent="0.3">
      <c r="C243" s="154"/>
    </row>
    <row r="244" spans="3:3" x14ac:dyDescent="0.3">
      <c r="C244" s="154"/>
    </row>
    <row r="245" spans="3:3" x14ac:dyDescent="0.3">
      <c r="C245" s="154"/>
    </row>
    <row r="246" spans="3:3" x14ac:dyDescent="0.3">
      <c r="C246" s="154"/>
    </row>
    <row r="247" spans="3:3" x14ac:dyDescent="0.3">
      <c r="C247" s="154"/>
    </row>
    <row r="248" spans="3:3" x14ac:dyDescent="0.3">
      <c r="C248" s="154"/>
    </row>
    <row r="249" spans="3:3" x14ac:dyDescent="0.3">
      <c r="C249" s="154"/>
    </row>
    <row r="250" spans="3:3" x14ac:dyDescent="0.3">
      <c r="C250" s="154"/>
    </row>
    <row r="251" spans="3:3" x14ac:dyDescent="0.3">
      <c r="C251" s="154"/>
    </row>
    <row r="252" spans="3:3" x14ac:dyDescent="0.3">
      <c r="C252" s="154"/>
    </row>
    <row r="253" spans="3:3" x14ac:dyDescent="0.3">
      <c r="C253" s="154"/>
    </row>
    <row r="254" spans="3:3" x14ac:dyDescent="0.3">
      <c r="C254" s="154"/>
    </row>
    <row r="255" spans="3:3" x14ac:dyDescent="0.3">
      <c r="C255" s="154"/>
    </row>
    <row r="256" spans="3:3" x14ac:dyDescent="0.3">
      <c r="C256" s="154"/>
    </row>
    <row r="257" spans="3:3" x14ac:dyDescent="0.3">
      <c r="C257" s="154"/>
    </row>
    <row r="258" spans="3:3" x14ac:dyDescent="0.3">
      <c r="C258" s="154"/>
    </row>
    <row r="259" spans="3:3" x14ac:dyDescent="0.3">
      <c r="C259" s="154"/>
    </row>
    <row r="260" spans="3:3" x14ac:dyDescent="0.3">
      <c r="C260" s="154"/>
    </row>
    <row r="261" spans="3:3" x14ac:dyDescent="0.3">
      <c r="C261" s="154"/>
    </row>
    <row r="262" spans="3:3" x14ac:dyDescent="0.3">
      <c r="C262" s="154"/>
    </row>
    <row r="263" spans="3:3" x14ac:dyDescent="0.3">
      <c r="C263" s="154"/>
    </row>
    <row r="264" spans="3:3" x14ac:dyDescent="0.3">
      <c r="C264" s="154"/>
    </row>
    <row r="265" spans="3:3" x14ac:dyDescent="0.3">
      <c r="C265" s="154"/>
    </row>
    <row r="266" spans="3:3" x14ac:dyDescent="0.3">
      <c r="C266" s="154"/>
    </row>
    <row r="267" spans="3:3" x14ac:dyDescent="0.3">
      <c r="C267" s="154"/>
    </row>
    <row r="268" spans="3:3" x14ac:dyDescent="0.3">
      <c r="C268" s="154"/>
    </row>
    <row r="269" spans="3:3" x14ac:dyDescent="0.3">
      <c r="C269" s="154"/>
    </row>
    <row r="270" spans="3:3" x14ac:dyDescent="0.3">
      <c r="C270" s="154"/>
    </row>
    <row r="271" spans="3:3" x14ac:dyDescent="0.3">
      <c r="C271" s="154"/>
    </row>
    <row r="272" spans="3:3" x14ac:dyDescent="0.3">
      <c r="C272" s="154"/>
    </row>
    <row r="273" spans="3:3" x14ac:dyDescent="0.3">
      <c r="C273" s="154"/>
    </row>
    <row r="274" spans="3:3" x14ac:dyDescent="0.3">
      <c r="C274" s="154"/>
    </row>
    <row r="275" spans="3:3" x14ac:dyDescent="0.3">
      <c r="C275" s="154"/>
    </row>
    <row r="276" spans="3:3" x14ac:dyDescent="0.3">
      <c r="C276" s="154"/>
    </row>
    <row r="277" spans="3:3" x14ac:dyDescent="0.3">
      <c r="C277" s="154"/>
    </row>
    <row r="278" spans="3:3" x14ac:dyDescent="0.3">
      <c r="C278" s="154"/>
    </row>
    <row r="279" spans="3:3" x14ac:dyDescent="0.3">
      <c r="C279" s="154"/>
    </row>
    <row r="280" spans="3:3" x14ac:dyDescent="0.3">
      <c r="C280" s="154"/>
    </row>
    <row r="281" spans="3:3" x14ac:dyDescent="0.3">
      <c r="C281" s="154"/>
    </row>
    <row r="282" spans="3:3" x14ac:dyDescent="0.3">
      <c r="C282" s="154"/>
    </row>
    <row r="283" spans="3:3" x14ac:dyDescent="0.3">
      <c r="C283" s="154"/>
    </row>
    <row r="284" spans="3:3" x14ac:dyDescent="0.3">
      <c r="C284" s="154"/>
    </row>
    <row r="285" spans="3:3" x14ac:dyDescent="0.3">
      <c r="C285" s="154"/>
    </row>
    <row r="286" spans="3:3" x14ac:dyDescent="0.3">
      <c r="C286" s="154"/>
    </row>
    <row r="287" spans="3:3" x14ac:dyDescent="0.3">
      <c r="C287" s="154"/>
    </row>
    <row r="288" spans="3:3" x14ac:dyDescent="0.3">
      <c r="C288" s="154"/>
    </row>
    <row r="289" spans="3:3" x14ac:dyDescent="0.3">
      <c r="C289" s="154"/>
    </row>
    <row r="290" spans="3:3" x14ac:dyDescent="0.3">
      <c r="C290" s="15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F4A6-E461-4E47-8DE1-7E7F479DC1D6}">
  <dimension ref="A1:P521"/>
  <sheetViews>
    <sheetView zoomScale="109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182" customFormat="1" x14ac:dyDescent="0.3">
      <c r="A1" s="67" t="s">
        <v>175</v>
      </c>
      <c r="B1" s="179" t="s">
        <v>176</v>
      </c>
      <c r="C1" s="181" t="s">
        <v>212</v>
      </c>
      <c r="E1" s="183"/>
      <c r="F1" s="184"/>
      <c r="H1" s="185"/>
      <c r="I1" s="186"/>
      <c r="J1" s="187"/>
      <c r="L1" s="188"/>
      <c r="M1" s="189"/>
      <c r="O1" s="188"/>
      <c r="P1" s="190"/>
    </row>
    <row r="2" spans="1:16" s="180" customFormat="1" x14ac:dyDescent="0.3">
      <c r="A2" s="29">
        <v>1</v>
      </c>
      <c r="B2" s="1">
        <v>5</v>
      </c>
      <c r="C2" s="191"/>
      <c r="E2" s="192"/>
      <c r="F2" s="193"/>
      <c r="H2" s="191"/>
      <c r="I2" s="194"/>
      <c r="J2" s="191"/>
      <c r="L2" s="195"/>
      <c r="M2" s="196"/>
      <c r="O2" s="195"/>
    </row>
    <row r="3" spans="1:16" s="180" customFormat="1" x14ac:dyDescent="0.3">
      <c r="A3" s="174"/>
      <c r="B3" s="174"/>
      <c r="C3" s="191"/>
      <c r="E3" s="197"/>
      <c r="F3" s="193"/>
      <c r="H3" s="198"/>
      <c r="I3" s="199"/>
      <c r="J3" s="193"/>
      <c r="L3" s="197"/>
      <c r="M3" s="200"/>
      <c r="O3" s="197"/>
      <c r="P3" s="200"/>
    </row>
    <row r="4" spans="1:16" s="180" customFormat="1" x14ac:dyDescent="0.3">
      <c r="A4" s="174"/>
      <c r="B4" s="174"/>
      <c r="C4" s="191"/>
      <c r="E4" s="192"/>
      <c r="F4" s="193"/>
      <c r="H4" s="191"/>
      <c r="I4" s="194"/>
      <c r="J4" s="191"/>
      <c r="L4" s="197"/>
      <c r="M4" s="200"/>
      <c r="O4" s="197"/>
      <c r="P4" s="200"/>
    </row>
    <row r="5" spans="1:16" s="180" customFormat="1" x14ac:dyDescent="0.3">
      <c r="A5" s="174"/>
      <c r="B5" s="174"/>
      <c r="C5" s="191"/>
      <c r="E5" s="197"/>
      <c r="F5" s="193"/>
      <c r="H5" s="198"/>
      <c r="I5" s="199"/>
      <c r="J5" s="193"/>
      <c r="L5" s="197"/>
      <c r="M5" s="200"/>
      <c r="O5" s="197"/>
      <c r="P5" s="200"/>
    </row>
    <row r="6" spans="1:16" s="180" customFormat="1" x14ac:dyDescent="0.3">
      <c r="A6" s="174"/>
      <c r="B6" s="174"/>
      <c r="C6" s="191"/>
      <c r="E6" s="192"/>
      <c r="F6" s="193"/>
      <c r="H6" s="191"/>
      <c r="I6" s="194"/>
      <c r="J6" s="191"/>
      <c r="L6" s="197"/>
      <c r="M6" s="200"/>
      <c r="O6" s="197"/>
      <c r="P6" s="200"/>
    </row>
    <row r="7" spans="1:16" s="180" customFormat="1" x14ac:dyDescent="0.3">
      <c r="A7" s="174"/>
      <c r="B7" s="174"/>
      <c r="C7" s="191"/>
      <c r="E7" s="197"/>
      <c r="F7" s="193"/>
      <c r="H7" s="198"/>
      <c r="I7" s="199"/>
      <c r="J7" s="193"/>
      <c r="L7" s="197"/>
      <c r="M7" s="200"/>
      <c r="O7" s="197"/>
      <c r="P7" s="200"/>
    </row>
    <row r="8" spans="1:16" s="180" customFormat="1" x14ac:dyDescent="0.3">
      <c r="A8" s="174"/>
      <c r="B8" s="174"/>
      <c r="C8" s="191"/>
      <c r="E8" s="192"/>
      <c r="F8" s="193"/>
      <c r="H8" s="191"/>
      <c r="I8" s="194"/>
      <c r="J8" s="191"/>
      <c r="L8" s="197"/>
      <c r="M8" s="200"/>
      <c r="O8" s="197"/>
      <c r="P8" s="200"/>
    </row>
    <row r="9" spans="1:16" s="180" customFormat="1" x14ac:dyDescent="0.3">
      <c r="A9" s="174"/>
      <c r="B9" s="174"/>
      <c r="C9" s="191"/>
      <c r="E9" s="197"/>
      <c r="F9" s="193"/>
      <c r="H9" s="198"/>
      <c r="I9" s="199"/>
      <c r="J9" s="193"/>
      <c r="L9" s="197"/>
      <c r="M9" s="200"/>
      <c r="O9" s="197"/>
      <c r="P9" s="200"/>
    </row>
    <row r="10" spans="1:16" s="180" customFormat="1" x14ac:dyDescent="0.3">
      <c r="A10" s="174"/>
      <c r="B10" s="174"/>
      <c r="C10" s="191"/>
      <c r="E10" s="192"/>
      <c r="F10" s="191"/>
      <c r="H10" s="191"/>
      <c r="I10" s="194"/>
      <c r="J10" s="191"/>
      <c r="L10" s="197"/>
      <c r="M10" s="200"/>
      <c r="O10" s="197"/>
      <c r="P10" s="200"/>
    </row>
    <row r="11" spans="1:16" s="180" customFormat="1" x14ac:dyDescent="0.3">
      <c r="A11" s="174"/>
      <c r="B11" s="174"/>
      <c r="C11" s="191"/>
      <c r="E11" s="197"/>
      <c r="F11" s="198"/>
      <c r="H11" s="198"/>
      <c r="I11" s="199"/>
      <c r="J11" s="198"/>
      <c r="L11" s="197"/>
      <c r="M11" s="200"/>
      <c r="O11" s="197"/>
      <c r="P11" s="200"/>
    </row>
    <row r="12" spans="1:16" s="180" customFormat="1" x14ac:dyDescent="0.3">
      <c r="A12" s="174"/>
      <c r="B12" s="174"/>
      <c r="C12" s="191"/>
      <c r="E12" s="192"/>
      <c r="F12" s="191"/>
      <c r="H12" s="201"/>
      <c r="I12" s="202"/>
      <c r="J12" s="201"/>
      <c r="L12" s="197"/>
      <c r="M12" s="200"/>
      <c r="O12" s="197"/>
      <c r="P12" s="200"/>
    </row>
    <row r="13" spans="1:16" s="180" customFormat="1" x14ac:dyDescent="0.3">
      <c r="A13" s="174"/>
      <c r="B13" s="174"/>
      <c r="C13" s="191"/>
      <c r="E13" s="197"/>
      <c r="F13" s="198"/>
      <c r="H13" s="197"/>
      <c r="I13" s="200"/>
      <c r="J13" s="197"/>
      <c r="L13" s="197"/>
      <c r="M13" s="200"/>
      <c r="O13" s="197"/>
      <c r="P13" s="200"/>
    </row>
    <row r="14" spans="1:16" s="180" customFormat="1" x14ac:dyDescent="0.3">
      <c r="A14" s="174"/>
      <c r="B14" s="174"/>
      <c r="C14" s="191"/>
      <c r="E14" s="192"/>
      <c r="F14" s="191"/>
      <c r="H14" s="197"/>
      <c r="I14" s="200"/>
      <c r="J14" s="197"/>
      <c r="L14" s="197"/>
      <c r="M14" s="200"/>
      <c r="O14" s="197"/>
      <c r="P14" s="200"/>
    </row>
    <row r="15" spans="1:16" s="180" customFormat="1" x14ac:dyDescent="0.3">
      <c r="A15" s="174"/>
      <c r="B15" s="174"/>
      <c r="C15" s="191"/>
      <c r="E15" s="197"/>
      <c r="F15" s="198"/>
      <c r="H15" s="197"/>
      <c r="I15" s="200"/>
      <c r="J15" s="197"/>
      <c r="L15" s="197"/>
      <c r="M15" s="200"/>
      <c r="O15" s="197"/>
      <c r="P15" s="200"/>
    </row>
    <row r="16" spans="1:16" s="180" customFormat="1" x14ac:dyDescent="0.3">
      <c r="A16" s="174"/>
      <c r="B16" s="174"/>
      <c r="C16" s="191"/>
      <c r="E16" s="192"/>
      <c r="F16" s="191"/>
      <c r="H16" s="197"/>
      <c r="I16" s="200"/>
      <c r="J16" s="197"/>
      <c r="L16" s="197"/>
      <c r="M16" s="200"/>
      <c r="O16" s="197"/>
      <c r="P16" s="200"/>
    </row>
    <row r="17" spans="1:13" s="180" customFormat="1" x14ac:dyDescent="0.3">
      <c r="A17" s="174"/>
      <c r="B17" s="174"/>
      <c r="C17" s="191"/>
      <c r="E17" s="197"/>
      <c r="F17" s="198"/>
      <c r="H17" s="197"/>
      <c r="I17" s="200"/>
      <c r="J17" s="197"/>
      <c r="L17" s="197"/>
      <c r="M17" s="200"/>
    </row>
    <row r="18" spans="1:13" s="180" customFormat="1" x14ac:dyDescent="0.3">
      <c r="A18" s="174"/>
      <c r="B18" s="174"/>
      <c r="C18" s="191"/>
      <c r="E18" s="192"/>
      <c r="F18" s="191"/>
      <c r="H18" s="197"/>
      <c r="I18" s="200"/>
      <c r="J18" s="197"/>
      <c r="L18" s="197"/>
      <c r="M18" s="200"/>
    </row>
    <row r="19" spans="1:13" s="180" customFormat="1" x14ac:dyDescent="0.3">
      <c r="A19" s="174"/>
      <c r="B19" s="174"/>
      <c r="C19" s="191"/>
      <c r="E19" s="197"/>
      <c r="F19" s="198"/>
      <c r="H19" s="197"/>
      <c r="I19" s="200"/>
      <c r="J19" s="197"/>
      <c r="L19" s="197"/>
      <c r="M19" s="200"/>
    </row>
    <row r="20" spans="1:13" s="180" customFormat="1" x14ac:dyDescent="0.3">
      <c r="A20" s="174"/>
      <c r="B20" s="174"/>
      <c r="C20" s="191"/>
      <c r="E20" s="192"/>
      <c r="F20" s="191"/>
      <c r="H20" s="197"/>
      <c r="I20" s="200"/>
      <c r="J20" s="197"/>
      <c r="L20" s="197"/>
      <c r="M20" s="200"/>
    </row>
    <row r="21" spans="1:13" s="180" customFormat="1" x14ac:dyDescent="0.3">
      <c r="A21" s="174"/>
      <c r="B21" s="174"/>
      <c r="C21" s="191"/>
      <c r="E21" s="197"/>
      <c r="F21" s="198"/>
      <c r="H21" s="197"/>
      <c r="I21" s="200"/>
      <c r="J21" s="197"/>
      <c r="L21" s="197"/>
      <c r="M21" s="200"/>
    </row>
    <row r="22" spans="1:13" s="180" customFormat="1" x14ac:dyDescent="0.3">
      <c r="A22" s="174"/>
      <c r="B22" s="174"/>
      <c r="C22" s="191"/>
      <c r="E22" s="203"/>
      <c r="F22" s="191"/>
      <c r="H22" s="197"/>
      <c r="I22" s="200"/>
      <c r="J22" s="197"/>
      <c r="L22" s="197"/>
      <c r="M22" s="200"/>
    </row>
    <row r="23" spans="1:13" s="180" customFormat="1" x14ac:dyDescent="0.3">
      <c r="A23" s="174"/>
      <c r="B23" s="174"/>
      <c r="C23" s="191"/>
      <c r="E23" s="197"/>
      <c r="F23" s="197"/>
      <c r="H23" s="197"/>
      <c r="I23" s="202"/>
      <c r="J23" s="201"/>
      <c r="L23" s="197"/>
      <c r="M23" s="200"/>
    </row>
    <row r="24" spans="1:13" s="180" customFormat="1" x14ac:dyDescent="0.3">
      <c r="A24" s="13"/>
      <c r="B24" s="13"/>
      <c r="C24" s="191"/>
      <c r="E24" s="197"/>
      <c r="F24" s="197"/>
      <c r="H24" s="197"/>
      <c r="I24" s="200"/>
      <c r="J24" s="197"/>
      <c r="L24" s="197"/>
      <c r="M24" s="200"/>
    </row>
    <row r="25" spans="1:13" s="180" customFormat="1" x14ac:dyDescent="0.3">
      <c r="A25" s="13"/>
      <c r="B25" s="13"/>
      <c r="C25" s="191"/>
      <c r="E25" s="197"/>
      <c r="F25" s="197"/>
      <c r="H25" s="197"/>
      <c r="I25" s="200"/>
      <c r="J25" s="197"/>
      <c r="L25" s="197"/>
      <c r="M25" s="200"/>
    </row>
    <row r="26" spans="1:13" s="180" customFormat="1" x14ac:dyDescent="0.3">
      <c r="A26" s="13"/>
      <c r="B26" s="13"/>
      <c r="C26" s="191"/>
      <c r="E26" s="197"/>
      <c r="F26" s="197"/>
      <c r="H26" s="197"/>
      <c r="I26" s="200"/>
      <c r="J26" s="197"/>
      <c r="L26" s="197"/>
      <c r="M26" s="200"/>
    </row>
    <row r="27" spans="1:13" s="180" customFormat="1" x14ac:dyDescent="0.3">
      <c r="A27" s="13"/>
      <c r="B27" s="13"/>
      <c r="C27" s="191"/>
      <c r="E27" s="197"/>
      <c r="F27" s="197"/>
      <c r="H27" s="197"/>
      <c r="I27" s="200"/>
      <c r="J27" s="197"/>
      <c r="L27" s="197"/>
      <c r="M27" s="200"/>
    </row>
    <row r="28" spans="1:13" s="180" customFormat="1" x14ac:dyDescent="0.3">
      <c r="A28" s="13"/>
      <c r="B28" s="13"/>
      <c r="C28" s="191"/>
      <c r="E28" s="197"/>
      <c r="F28" s="197"/>
      <c r="H28" s="197"/>
      <c r="I28" s="200"/>
      <c r="J28" s="197"/>
      <c r="L28" s="197"/>
      <c r="M28" s="200"/>
    </row>
    <row r="29" spans="1:13" s="180" customFormat="1" x14ac:dyDescent="0.3">
      <c r="A29" s="13"/>
      <c r="B29" s="13"/>
      <c r="C29" s="191"/>
      <c r="E29" s="197"/>
      <c r="F29" s="197"/>
      <c r="H29" s="197"/>
      <c r="I29" s="200"/>
      <c r="J29" s="197"/>
      <c r="L29" s="197"/>
      <c r="M29" s="200"/>
    </row>
    <row r="30" spans="1:13" s="180" customFormat="1" x14ac:dyDescent="0.3">
      <c r="A30" s="13"/>
      <c r="B30" s="13"/>
      <c r="C30" s="191"/>
      <c r="E30" s="197"/>
      <c r="F30" s="197"/>
      <c r="H30" s="197"/>
      <c r="I30" s="200"/>
      <c r="J30" s="197"/>
      <c r="L30" s="197"/>
      <c r="M30" s="200"/>
    </row>
    <row r="31" spans="1:13" s="180" customFormat="1" x14ac:dyDescent="0.3">
      <c r="A31" s="13"/>
      <c r="B31" s="13"/>
      <c r="C31" s="191"/>
      <c r="E31" s="197"/>
      <c r="F31" s="197"/>
      <c r="H31" s="197"/>
      <c r="I31" s="200"/>
      <c r="J31" s="197"/>
      <c r="L31" s="197"/>
      <c r="M31" s="200"/>
    </row>
    <row r="32" spans="1:13" s="180" customFormat="1" x14ac:dyDescent="0.3">
      <c r="A32" s="13"/>
      <c r="B32" s="13"/>
      <c r="C32" s="191"/>
      <c r="E32" s="197"/>
      <c r="F32" s="197"/>
      <c r="H32" s="197"/>
      <c r="I32" s="200"/>
      <c r="J32" s="197"/>
      <c r="L32" s="197"/>
      <c r="M32" s="200"/>
    </row>
    <row r="33" spans="1:13" s="180" customFormat="1" x14ac:dyDescent="0.3">
      <c r="A33" s="13"/>
      <c r="B33" s="13"/>
      <c r="C33" s="191"/>
      <c r="E33" s="197"/>
      <c r="F33" s="197"/>
      <c r="H33" s="197"/>
      <c r="I33" s="200"/>
      <c r="J33" s="197"/>
      <c r="L33" s="197"/>
      <c r="M33" s="200"/>
    </row>
    <row r="34" spans="1:13" s="180" customFormat="1" x14ac:dyDescent="0.3">
      <c r="A34" s="13"/>
      <c r="B34" s="13"/>
      <c r="C34" s="191"/>
      <c r="E34" s="197"/>
      <c r="F34" s="197"/>
      <c r="H34" s="197"/>
      <c r="I34" s="200"/>
      <c r="J34" s="197"/>
      <c r="L34" s="197"/>
      <c r="M34" s="200"/>
    </row>
    <row r="35" spans="1:13" s="180" customFormat="1" x14ac:dyDescent="0.3">
      <c r="A35" s="13"/>
      <c r="B35" s="13"/>
      <c r="C35" s="191"/>
      <c r="E35" s="197"/>
      <c r="F35" s="197"/>
      <c r="H35" s="197"/>
      <c r="I35" s="200"/>
      <c r="J35" s="197"/>
      <c r="L35" s="197"/>
      <c r="M35" s="200"/>
    </row>
    <row r="36" spans="1:13" s="180" customFormat="1" x14ac:dyDescent="0.3">
      <c r="A36" s="13"/>
      <c r="B36" s="13"/>
      <c r="C36" s="191"/>
      <c r="E36" s="197"/>
      <c r="F36" s="197"/>
      <c r="H36" s="197"/>
      <c r="I36" s="200"/>
      <c r="J36" s="197"/>
      <c r="L36" s="197"/>
      <c r="M36" s="200"/>
    </row>
    <row r="37" spans="1:13" s="180" customFormat="1" x14ac:dyDescent="0.3">
      <c r="A37" s="13"/>
      <c r="B37" s="13"/>
      <c r="C37" s="191"/>
      <c r="E37" s="197"/>
      <c r="F37" s="197"/>
      <c r="H37" s="197"/>
      <c r="I37" s="200"/>
      <c r="J37" s="197"/>
      <c r="L37" s="197"/>
      <c r="M37" s="200"/>
    </row>
    <row r="38" spans="1:13" s="180" customFormat="1" x14ac:dyDescent="0.3">
      <c r="A38" s="13"/>
      <c r="B38" s="13"/>
      <c r="C38" s="191"/>
      <c r="E38" s="197"/>
      <c r="F38" s="197"/>
      <c r="H38" s="197"/>
      <c r="I38" s="200"/>
      <c r="J38" s="197"/>
      <c r="L38" s="197"/>
      <c r="M38" s="200"/>
    </row>
    <row r="39" spans="1:13" s="180" customFormat="1" x14ac:dyDescent="0.3">
      <c r="A39" s="13"/>
      <c r="B39" s="13"/>
      <c r="C39" s="191"/>
      <c r="E39" s="197"/>
      <c r="F39" s="197"/>
      <c r="H39" s="197"/>
      <c r="I39" s="200"/>
      <c r="J39" s="197"/>
      <c r="L39" s="197"/>
      <c r="M39" s="200"/>
    </row>
    <row r="40" spans="1:13" s="180" customFormat="1" x14ac:dyDescent="0.3">
      <c r="A40" s="13"/>
      <c r="B40" s="13"/>
      <c r="C40" s="191"/>
      <c r="E40" s="197"/>
      <c r="F40" s="197"/>
      <c r="H40" s="197"/>
      <c r="I40" s="200"/>
      <c r="J40" s="197"/>
      <c r="L40" s="197"/>
      <c r="M40" s="200"/>
    </row>
    <row r="41" spans="1:13" s="180" customFormat="1" x14ac:dyDescent="0.3">
      <c r="A41" s="13"/>
      <c r="B41" s="13"/>
      <c r="C41" s="191"/>
      <c r="E41" s="197"/>
      <c r="F41" s="197"/>
      <c r="H41" s="197"/>
      <c r="I41" s="200"/>
      <c r="J41" s="197"/>
      <c r="L41" s="197"/>
      <c r="M41" s="200"/>
    </row>
    <row r="42" spans="1:13" s="180" customFormat="1" x14ac:dyDescent="0.3">
      <c r="A42" s="13"/>
      <c r="B42" s="13"/>
      <c r="C42" s="191"/>
      <c r="E42" s="197"/>
      <c r="F42" s="197"/>
      <c r="H42" s="197"/>
      <c r="I42" s="200"/>
      <c r="J42" s="197"/>
      <c r="L42" s="197"/>
      <c r="M42" s="200"/>
    </row>
    <row r="43" spans="1:13" s="180" customFormat="1" x14ac:dyDescent="0.3">
      <c r="A43" s="13"/>
      <c r="B43" s="13"/>
      <c r="C43" s="191"/>
      <c r="E43" s="197"/>
      <c r="F43" s="197"/>
      <c r="H43" s="197"/>
      <c r="I43" s="200"/>
      <c r="J43" s="197"/>
      <c r="L43" s="197"/>
      <c r="M43" s="200"/>
    </row>
    <row r="44" spans="1:13" s="180" customFormat="1" x14ac:dyDescent="0.3">
      <c r="A44" s="13"/>
      <c r="B44" s="13"/>
      <c r="C44" s="191"/>
      <c r="E44" s="197"/>
      <c r="F44" s="197"/>
      <c r="H44" s="197"/>
      <c r="I44" s="200"/>
      <c r="J44" s="197"/>
      <c r="L44" s="197"/>
      <c r="M44" s="200"/>
    </row>
    <row r="45" spans="1:13" s="180" customFormat="1" x14ac:dyDescent="0.3">
      <c r="A45" s="13"/>
      <c r="B45" s="13"/>
      <c r="C45" s="191"/>
      <c r="E45" s="197"/>
      <c r="F45" s="197"/>
      <c r="H45" s="197"/>
      <c r="I45" s="200"/>
      <c r="J45" s="197"/>
      <c r="L45" s="197"/>
      <c r="M45" s="200"/>
    </row>
    <row r="46" spans="1:13" s="180" customFormat="1" x14ac:dyDescent="0.3">
      <c r="A46" s="13"/>
      <c r="B46" s="13"/>
      <c r="C46" s="191"/>
      <c r="E46" s="197"/>
      <c r="F46" s="197"/>
      <c r="H46" s="197"/>
      <c r="I46" s="200"/>
      <c r="J46" s="197"/>
      <c r="L46" s="197"/>
      <c r="M46" s="200"/>
    </row>
    <row r="47" spans="1:13" s="180" customFormat="1" x14ac:dyDescent="0.3">
      <c r="A47" s="13"/>
      <c r="B47" s="13"/>
      <c r="C47" s="191"/>
      <c r="E47" s="197"/>
      <c r="F47" s="197"/>
      <c r="H47" s="197"/>
      <c r="I47" s="200"/>
      <c r="J47" s="197"/>
      <c r="L47" s="197"/>
      <c r="M47" s="200"/>
    </row>
    <row r="48" spans="1:13" s="180" customFormat="1" x14ac:dyDescent="0.3">
      <c r="A48" s="13"/>
      <c r="B48" s="13"/>
      <c r="C48" s="191"/>
      <c r="E48" s="197"/>
      <c r="F48" s="197"/>
      <c r="H48" s="197"/>
      <c r="I48" s="200"/>
      <c r="J48" s="197"/>
      <c r="L48" s="197"/>
      <c r="M48" s="200"/>
    </row>
    <row r="49" spans="1:13" s="180" customFormat="1" x14ac:dyDescent="0.3">
      <c r="A49" s="13"/>
      <c r="B49" s="13"/>
      <c r="C49" s="191"/>
      <c r="E49" s="197"/>
      <c r="F49" s="197"/>
      <c r="H49" s="197"/>
      <c r="I49" s="200"/>
      <c r="J49" s="197"/>
      <c r="L49" s="197"/>
      <c r="M49" s="200"/>
    </row>
    <row r="50" spans="1:13" s="180" customFormat="1" x14ac:dyDescent="0.3">
      <c r="A50" s="13"/>
      <c r="B50" s="13"/>
      <c r="C50" s="191"/>
      <c r="E50" s="197"/>
      <c r="F50" s="197"/>
      <c r="H50" s="197"/>
      <c r="I50" s="200"/>
      <c r="J50" s="197"/>
      <c r="L50" s="197"/>
      <c r="M50" s="200"/>
    </row>
    <row r="51" spans="1:13" s="180" customFormat="1" x14ac:dyDescent="0.3">
      <c r="A51" s="13"/>
      <c r="B51" s="13"/>
      <c r="C51" s="191"/>
      <c r="E51" s="197"/>
      <c r="F51" s="197"/>
      <c r="H51" s="197"/>
      <c r="I51" s="200"/>
      <c r="J51" s="197"/>
      <c r="L51" s="197"/>
      <c r="M51" s="200"/>
    </row>
    <row r="52" spans="1:13" s="180" customFormat="1" x14ac:dyDescent="0.3">
      <c r="A52" s="13"/>
      <c r="B52" s="13"/>
      <c r="C52" s="191"/>
      <c r="E52" s="197"/>
      <c r="F52" s="197"/>
      <c r="H52" s="197"/>
      <c r="I52" s="200"/>
      <c r="J52" s="197"/>
      <c r="L52" s="197"/>
      <c r="M52" s="200"/>
    </row>
    <row r="53" spans="1:13" s="180" customFormat="1" x14ac:dyDescent="0.3">
      <c r="A53" s="13"/>
      <c r="B53" s="13"/>
      <c r="C53" s="191"/>
      <c r="E53" s="197"/>
      <c r="F53" s="197"/>
      <c r="H53" s="197"/>
      <c r="I53" s="200"/>
      <c r="J53" s="197"/>
      <c r="L53" s="197"/>
      <c r="M53" s="200"/>
    </row>
    <row r="54" spans="1:13" s="180" customFormat="1" x14ac:dyDescent="0.3">
      <c r="A54" s="13"/>
      <c r="B54" s="13"/>
      <c r="C54" s="191"/>
      <c r="E54" s="197"/>
      <c r="F54" s="197"/>
      <c r="H54" s="197"/>
      <c r="I54" s="200"/>
      <c r="J54" s="197"/>
      <c r="L54" s="197"/>
      <c r="M54" s="200"/>
    </row>
    <row r="55" spans="1:13" s="180" customFormat="1" x14ac:dyDescent="0.3">
      <c r="A55" s="13"/>
      <c r="B55" s="13"/>
      <c r="C55" s="191"/>
      <c r="E55" s="197"/>
      <c r="F55" s="197"/>
      <c r="H55" s="197"/>
      <c r="I55" s="200"/>
      <c r="J55" s="197"/>
      <c r="L55" s="197"/>
      <c r="M55" s="200"/>
    </row>
    <row r="56" spans="1:13" s="180" customFormat="1" x14ac:dyDescent="0.3">
      <c r="A56" s="13"/>
      <c r="B56" s="13"/>
      <c r="C56" s="191"/>
      <c r="E56" s="197"/>
      <c r="F56" s="197"/>
      <c r="H56" s="197"/>
      <c r="I56" s="200"/>
      <c r="J56" s="197"/>
      <c r="L56" s="197"/>
      <c r="M56" s="200"/>
    </row>
    <row r="57" spans="1:13" s="180" customFormat="1" x14ac:dyDescent="0.3">
      <c r="A57" s="13"/>
      <c r="B57" s="13"/>
      <c r="C57" s="191"/>
      <c r="E57" s="197"/>
      <c r="F57" s="197"/>
      <c r="H57" s="197"/>
      <c r="I57" s="200"/>
      <c r="J57" s="197"/>
      <c r="L57" s="197"/>
      <c r="M57" s="200"/>
    </row>
    <row r="58" spans="1:13" s="180" customFormat="1" x14ac:dyDescent="0.3">
      <c r="A58" s="13"/>
      <c r="B58" s="13"/>
      <c r="C58" s="191"/>
      <c r="E58" s="197"/>
      <c r="F58" s="197"/>
      <c r="H58" s="197"/>
      <c r="I58" s="200"/>
      <c r="J58" s="197"/>
      <c r="L58" s="197"/>
      <c r="M58" s="200"/>
    </row>
    <row r="59" spans="1:13" s="180" customFormat="1" x14ac:dyDescent="0.3">
      <c r="A59" s="13"/>
      <c r="B59" s="13"/>
      <c r="C59" s="191"/>
      <c r="E59" s="197"/>
      <c r="F59" s="197"/>
      <c r="H59" s="197"/>
      <c r="I59" s="200"/>
      <c r="J59" s="197"/>
      <c r="L59" s="197"/>
      <c r="M59" s="200"/>
    </row>
    <row r="60" spans="1:13" s="180" customFormat="1" x14ac:dyDescent="0.3">
      <c r="A60" s="13"/>
      <c r="B60" s="13"/>
      <c r="C60" s="191"/>
      <c r="E60" s="197"/>
      <c r="F60" s="197"/>
      <c r="H60" s="197"/>
      <c r="I60" s="200"/>
      <c r="J60" s="197"/>
      <c r="L60" s="197"/>
      <c r="M60" s="200"/>
    </row>
    <row r="61" spans="1:13" s="180" customFormat="1" x14ac:dyDescent="0.3">
      <c r="A61" s="13"/>
      <c r="B61" s="13"/>
      <c r="C61" s="191"/>
      <c r="E61" s="197"/>
      <c r="F61" s="197"/>
      <c r="H61" s="197"/>
      <c r="I61" s="200"/>
      <c r="J61" s="197"/>
      <c r="L61" s="197"/>
      <c r="M61" s="200"/>
    </row>
    <row r="62" spans="1:13" s="180" customFormat="1" x14ac:dyDescent="0.3">
      <c r="A62" s="13"/>
      <c r="B62" s="13"/>
      <c r="C62" s="191"/>
      <c r="E62" s="197"/>
      <c r="F62" s="197"/>
      <c r="H62" s="197"/>
      <c r="I62" s="200"/>
      <c r="J62" s="197"/>
      <c r="L62" s="197"/>
      <c r="M62" s="200"/>
    </row>
    <row r="63" spans="1:13" s="180" customFormat="1" x14ac:dyDescent="0.3">
      <c r="A63" s="13"/>
      <c r="B63" s="13"/>
      <c r="C63" s="191"/>
      <c r="E63" s="197"/>
      <c r="F63" s="197"/>
      <c r="H63" s="197"/>
      <c r="I63" s="200"/>
      <c r="J63" s="197"/>
      <c r="L63" s="197"/>
      <c r="M63" s="200"/>
    </row>
    <row r="64" spans="1:13" s="180" customFormat="1" x14ac:dyDescent="0.3">
      <c r="A64" s="13"/>
      <c r="B64" s="13"/>
      <c r="C64" s="191"/>
      <c r="E64" s="197"/>
      <c r="F64" s="197"/>
      <c r="H64" s="197"/>
      <c r="I64" s="200"/>
      <c r="J64" s="197"/>
      <c r="L64" s="197"/>
      <c r="M64" s="200"/>
    </row>
    <row r="65" spans="1:13" s="180" customFormat="1" x14ac:dyDescent="0.3">
      <c r="A65" s="13"/>
      <c r="B65" s="13"/>
      <c r="C65" s="191"/>
      <c r="E65" s="197"/>
      <c r="F65" s="197"/>
      <c r="H65" s="197"/>
      <c r="I65" s="200"/>
      <c r="J65" s="197"/>
      <c r="L65" s="197"/>
      <c r="M65" s="200"/>
    </row>
    <row r="66" spans="1:13" s="180" customFormat="1" x14ac:dyDescent="0.3">
      <c r="A66" s="13"/>
      <c r="B66" s="13"/>
      <c r="C66" s="191"/>
      <c r="E66" s="197"/>
      <c r="F66" s="197"/>
      <c r="H66" s="197"/>
      <c r="I66" s="200"/>
      <c r="J66" s="197"/>
      <c r="L66" s="197"/>
      <c r="M66" s="200"/>
    </row>
    <row r="67" spans="1:13" s="180" customFormat="1" x14ac:dyDescent="0.3">
      <c r="A67" s="13"/>
      <c r="B67" s="13"/>
      <c r="C67" s="191"/>
      <c r="E67" s="197"/>
      <c r="F67" s="197"/>
      <c r="H67" s="197"/>
      <c r="I67" s="200"/>
      <c r="J67" s="197"/>
      <c r="L67" s="197"/>
      <c r="M67" s="200"/>
    </row>
    <row r="68" spans="1:13" s="180" customFormat="1" x14ac:dyDescent="0.3">
      <c r="A68" s="13"/>
      <c r="B68" s="13"/>
      <c r="C68" s="191"/>
      <c r="E68" s="197"/>
      <c r="F68" s="197"/>
      <c r="H68" s="197"/>
      <c r="I68" s="200"/>
      <c r="J68" s="197"/>
      <c r="L68" s="197"/>
      <c r="M68" s="200"/>
    </row>
    <row r="69" spans="1:13" s="180" customFormat="1" x14ac:dyDescent="0.3">
      <c r="A69" s="13"/>
      <c r="B69" s="13"/>
      <c r="C69" s="191"/>
      <c r="E69" s="197"/>
      <c r="F69" s="197"/>
      <c r="H69" s="197"/>
      <c r="I69" s="200"/>
      <c r="J69" s="197"/>
      <c r="L69" s="197"/>
      <c r="M69" s="200"/>
    </row>
    <row r="70" spans="1:13" s="180" customFormat="1" x14ac:dyDescent="0.3">
      <c r="A70" s="13"/>
      <c r="B70" s="13"/>
      <c r="C70" s="191"/>
      <c r="E70" s="197"/>
      <c r="F70" s="197"/>
      <c r="H70" s="197"/>
      <c r="I70" s="200"/>
      <c r="J70" s="197"/>
      <c r="L70" s="197"/>
      <c r="M70" s="200"/>
    </row>
    <row r="71" spans="1:13" s="180" customFormat="1" x14ac:dyDescent="0.3">
      <c r="A71" s="13"/>
      <c r="B71" s="13"/>
      <c r="C71" s="191"/>
      <c r="E71" s="197"/>
      <c r="F71" s="197"/>
      <c r="H71" s="197"/>
      <c r="I71" s="200"/>
      <c r="J71" s="197"/>
      <c r="L71" s="197"/>
      <c r="M71" s="200"/>
    </row>
    <row r="72" spans="1:13" s="180" customFormat="1" x14ac:dyDescent="0.3">
      <c r="A72" s="13"/>
      <c r="B72" s="13"/>
      <c r="C72" s="191"/>
      <c r="E72" s="197"/>
      <c r="F72" s="197"/>
      <c r="H72" s="197"/>
      <c r="I72" s="200"/>
      <c r="J72" s="197"/>
      <c r="L72" s="197"/>
      <c r="M72" s="200"/>
    </row>
    <row r="73" spans="1:13" s="180" customFormat="1" x14ac:dyDescent="0.3">
      <c r="A73" s="13"/>
      <c r="B73" s="13"/>
      <c r="C73" s="191"/>
      <c r="E73" s="197"/>
      <c r="F73" s="197"/>
      <c r="H73" s="197"/>
      <c r="I73" s="200"/>
      <c r="J73" s="197"/>
      <c r="L73" s="197"/>
      <c r="M73" s="200"/>
    </row>
    <row r="74" spans="1:13" s="180" customFormat="1" x14ac:dyDescent="0.3">
      <c r="A74" s="13"/>
      <c r="B74" s="13"/>
      <c r="C74" s="191"/>
      <c r="E74" s="197"/>
      <c r="F74" s="197"/>
      <c r="H74" s="197"/>
      <c r="I74" s="200"/>
      <c r="J74" s="197"/>
      <c r="L74" s="197"/>
      <c r="M74" s="200"/>
    </row>
    <row r="75" spans="1:13" s="180" customFormat="1" x14ac:dyDescent="0.3">
      <c r="A75" s="13"/>
      <c r="B75" s="13"/>
      <c r="C75" s="191"/>
      <c r="E75" s="197"/>
      <c r="F75" s="197"/>
      <c r="H75" s="197"/>
      <c r="I75" s="200"/>
      <c r="J75" s="197"/>
      <c r="L75" s="197"/>
      <c r="M75" s="200"/>
    </row>
    <row r="76" spans="1:13" s="180" customFormat="1" x14ac:dyDescent="0.3">
      <c r="A76" s="13"/>
      <c r="B76" s="13"/>
      <c r="C76" s="191"/>
      <c r="E76" s="197"/>
      <c r="F76" s="197"/>
      <c r="H76" s="197"/>
      <c r="I76" s="200"/>
      <c r="J76" s="197"/>
      <c r="L76" s="197"/>
      <c r="M76" s="200"/>
    </row>
    <row r="77" spans="1:13" s="180" customFormat="1" x14ac:dyDescent="0.3">
      <c r="A77" s="13"/>
      <c r="B77" s="13"/>
      <c r="C77" s="191"/>
      <c r="E77" s="197"/>
      <c r="F77" s="197"/>
      <c r="H77" s="197"/>
      <c r="I77" s="200"/>
      <c r="J77" s="197"/>
      <c r="L77" s="197"/>
      <c r="M77" s="200"/>
    </row>
    <row r="78" spans="1:13" s="180" customFormat="1" x14ac:dyDescent="0.3">
      <c r="A78" s="13"/>
      <c r="B78" s="13"/>
      <c r="C78" s="191"/>
      <c r="E78" s="197"/>
      <c r="F78" s="197"/>
      <c r="H78" s="197"/>
      <c r="I78" s="200"/>
      <c r="J78" s="197"/>
      <c r="L78" s="197"/>
      <c r="M78" s="200"/>
    </row>
    <row r="79" spans="1:13" s="180" customFormat="1" x14ac:dyDescent="0.3">
      <c r="A79" s="13"/>
      <c r="B79" s="13"/>
      <c r="C79" s="191"/>
      <c r="E79" s="197"/>
      <c r="F79" s="197"/>
      <c r="H79" s="197"/>
      <c r="I79" s="200"/>
      <c r="J79" s="197"/>
      <c r="L79" s="197"/>
      <c r="M79" s="200"/>
    </row>
    <row r="80" spans="1:13" s="180" customFormat="1" x14ac:dyDescent="0.3">
      <c r="A80" s="13"/>
      <c r="B80" s="13"/>
      <c r="C80" s="191"/>
      <c r="E80" s="197"/>
      <c r="F80" s="197"/>
      <c r="H80" s="197"/>
      <c r="I80" s="200"/>
      <c r="J80" s="197"/>
      <c r="L80" s="197"/>
      <c r="M80" s="200"/>
    </row>
    <row r="81" spans="1:13" s="180" customFormat="1" x14ac:dyDescent="0.3">
      <c r="A81" s="13"/>
      <c r="B81" s="13"/>
      <c r="C81" s="191"/>
      <c r="E81" s="197"/>
      <c r="F81" s="197"/>
      <c r="H81" s="197"/>
      <c r="I81" s="200"/>
      <c r="J81" s="197"/>
      <c r="L81" s="197"/>
      <c r="M81" s="200"/>
    </row>
    <row r="82" spans="1:13" s="180" customFormat="1" x14ac:dyDescent="0.3">
      <c r="A82" s="13"/>
      <c r="B82" s="13"/>
      <c r="C82" s="191"/>
      <c r="E82" s="197"/>
      <c r="F82" s="197"/>
      <c r="H82" s="197"/>
      <c r="I82" s="200"/>
      <c r="J82" s="197"/>
      <c r="L82" s="197"/>
      <c r="M82" s="200"/>
    </row>
    <row r="83" spans="1:13" s="180" customFormat="1" x14ac:dyDescent="0.3">
      <c r="A83" s="13"/>
      <c r="B83" s="13"/>
      <c r="C83" s="191"/>
      <c r="E83" s="197"/>
      <c r="F83" s="197"/>
      <c r="H83" s="197"/>
      <c r="I83" s="200"/>
      <c r="J83" s="197"/>
      <c r="L83" s="197"/>
      <c r="M83" s="200"/>
    </row>
    <row r="84" spans="1:13" s="180" customFormat="1" x14ac:dyDescent="0.3">
      <c r="A84" s="13"/>
      <c r="B84" s="13"/>
      <c r="C84" s="191"/>
      <c r="E84" s="197"/>
      <c r="F84" s="197"/>
      <c r="H84" s="197"/>
      <c r="I84" s="200"/>
      <c r="J84" s="197"/>
      <c r="L84" s="197"/>
      <c r="M84" s="200"/>
    </row>
    <row r="85" spans="1:13" s="180" customFormat="1" x14ac:dyDescent="0.3">
      <c r="A85" s="13"/>
      <c r="B85" s="13"/>
      <c r="C85" s="191"/>
      <c r="E85" s="197"/>
      <c r="F85" s="197"/>
      <c r="H85" s="197"/>
      <c r="I85" s="200"/>
      <c r="J85" s="197"/>
      <c r="L85" s="197"/>
      <c r="M85" s="200"/>
    </row>
    <row r="86" spans="1:13" s="180" customFormat="1" x14ac:dyDescent="0.3">
      <c r="A86" s="13"/>
      <c r="B86" s="13"/>
      <c r="C86" s="191"/>
      <c r="E86" s="197"/>
      <c r="F86" s="197"/>
      <c r="H86" s="197"/>
      <c r="I86" s="200"/>
      <c r="J86" s="197"/>
      <c r="L86" s="197"/>
      <c r="M86" s="200"/>
    </row>
    <row r="87" spans="1:13" s="180" customFormat="1" x14ac:dyDescent="0.3">
      <c r="A87" s="13"/>
      <c r="B87" s="13"/>
      <c r="C87" s="191"/>
      <c r="E87" s="197"/>
      <c r="F87" s="197"/>
      <c r="H87" s="197"/>
      <c r="I87" s="200"/>
      <c r="J87" s="197"/>
      <c r="L87" s="197"/>
      <c r="M87" s="200"/>
    </row>
    <row r="88" spans="1:13" s="180" customFormat="1" x14ac:dyDescent="0.3">
      <c r="A88" s="13"/>
      <c r="B88" s="13"/>
      <c r="C88" s="191"/>
      <c r="E88" s="197"/>
      <c r="F88" s="197"/>
      <c r="H88" s="197"/>
      <c r="I88" s="200"/>
      <c r="J88" s="197"/>
      <c r="L88" s="197"/>
      <c r="M88" s="200"/>
    </row>
    <row r="89" spans="1:13" s="180" customFormat="1" x14ac:dyDescent="0.3">
      <c r="A89" s="13"/>
      <c r="B89" s="13"/>
      <c r="C89" s="191"/>
      <c r="E89" s="197"/>
      <c r="F89" s="197"/>
      <c r="H89" s="197"/>
      <c r="I89" s="200"/>
      <c r="J89" s="197"/>
      <c r="L89" s="197"/>
      <c r="M89" s="200"/>
    </row>
    <row r="90" spans="1:13" s="180" customFormat="1" x14ac:dyDescent="0.3">
      <c r="A90" s="13"/>
      <c r="B90" s="13"/>
      <c r="C90" s="191"/>
      <c r="E90" s="197"/>
      <c r="F90" s="197"/>
      <c r="H90" s="197"/>
      <c r="I90" s="200"/>
      <c r="J90" s="197"/>
      <c r="L90" s="197"/>
      <c r="M90" s="200"/>
    </row>
    <row r="91" spans="1:13" s="180" customFormat="1" x14ac:dyDescent="0.3">
      <c r="A91" s="13"/>
      <c r="B91" s="13"/>
      <c r="C91" s="191"/>
      <c r="E91" s="197"/>
      <c r="F91" s="197"/>
      <c r="H91" s="197"/>
      <c r="I91" s="200"/>
      <c r="J91" s="197"/>
      <c r="L91" s="197"/>
      <c r="M91" s="200"/>
    </row>
    <row r="92" spans="1:13" s="180" customFormat="1" x14ac:dyDescent="0.3">
      <c r="A92" s="13"/>
      <c r="B92" s="13"/>
      <c r="C92" s="191"/>
      <c r="E92" s="197"/>
      <c r="F92" s="197"/>
      <c r="H92" s="197"/>
      <c r="I92" s="200"/>
      <c r="J92" s="197"/>
      <c r="L92" s="197"/>
      <c r="M92" s="200"/>
    </row>
    <row r="93" spans="1:13" s="180" customFormat="1" x14ac:dyDescent="0.3">
      <c r="A93" s="13"/>
      <c r="B93" s="13"/>
      <c r="C93" s="191"/>
      <c r="E93" s="197"/>
      <c r="F93" s="197"/>
      <c r="H93" s="197"/>
      <c r="I93" s="200"/>
      <c r="J93" s="197"/>
      <c r="L93" s="197"/>
      <c r="M93" s="200"/>
    </row>
    <row r="94" spans="1:13" s="180" customFormat="1" x14ac:dyDescent="0.3">
      <c r="A94" s="13"/>
      <c r="B94" s="13"/>
      <c r="C94" s="191"/>
      <c r="E94" s="197"/>
      <c r="F94" s="197"/>
      <c r="H94" s="197"/>
      <c r="I94" s="200"/>
      <c r="J94" s="197"/>
      <c r="L94" s="197"/>
      <c r="M94" s="200"/>
    </row>
    <row r="95" spans="1:13" s="180" customFormat="1" x14ac:dyDescent="0.3">
      <c r="A95" s="13"/>
      <c r="B95" s="13"/>
      <c r="C95" s="191"/>
      <c r="E95" s="197"/>
      <c r="F95" s="197"/>
      <c r="H95" s="197"/>
      <c r="I95" s="200"/>
      <c r="J95" s="197"/>
      <c r="L95" s="197"/>
      <c r="M95" s="200"/>
    </row>
    <row r="96" spans="1:13" s="180" customFormat="1" x14ac:dyDescent="0.3">
      <c r="A96" s="13"/>
      <c r="B96" s="13"/>
      <c r="C96" s="191"/>
      <c r="E96" s="197"/>
      <c r="F96" s="197"/>
      <c r="H96" s="197"/>
      <c r="I96" s="200"/>
      <c r="J96" s="197"/>
      <c r="L96" s="197"/>
      <c r="M96" s="200"/>
    </row>
    <row r="97" spans="1:13" s="180" customFormat="1" x14ac:dyDescent="0.3">
      <c r="A97" s="13"/>
      <c r="B97" s="13"/>
      <c r="C97" s="191"/>
      <c r="E97" s="197"/>
      <c r="F97" s="197"/>
      <c r="H97" s="197"/>
      <c r="I97" s="200"/>
      <c r="J97" s="197"/>
      <c r="L97" s="197"/>
      <c r="M97" s="200"/>
    </row>
    <row r="98" spans="1:13" s="180" customFormat="1" x14ac:dyDescent="0.3">
      <c r="A98" s="13"/>
      <c r="B98" s="13"/>
      <c r="C98" s="191"/>
      <c r="E98" s="197"/>
      <c r="F98" s="197"/>
      <c r="H98" s="197"/>
      <c r="I98" s="200"/>
      <c r="J98" s="197"/>
      <c r="L98" s="197"/>
      <c r="M98" s="200"/>
    </row>
    <row r="99" spans="1:13" s="180" customFormat="1" x14ac:dyDescent="0.3">
      <c r="A99" s="13"/>
      <c r="B99" s="13"/>
      <c r="C99" s="191"/>
      <c r="E99" s="197"/>
      <c r="F99" s="197"/>
      <c r="H99" s="197"/>
      <c r="I99" s="200"/>
      <c r="J99" s="197"/>
      <c r="L99" s="197"/>
      <c r="M99" s="200"/>
    </row>
    <row r="100" spans="1:13" s="180" customFormat="1" x14ac:dyDescent="0.3">
      <c r="A100" s="13"/>
      <c r="B100" s="13"/>
      <c r="C100" s="191"/>
      <c r="E100" s="197"/>
      <c r="F100" s="197"/>
      <c r="H100" s="197"/>
      <c r="I100" s="200"/>
      <c r="J100" s="197"/>
      <c r="L100" s="197"/>
      <c r="M100" s="200"/>
    </row>
    <row r="101" spans="1:13" s="180" customFormat="1" x14ac:dyDescent="0.3">
      <c r="A101" s="13"/>
      <c r="B101" s="13"/>
      <c r="C101" s="191"/>
      <c r="E101" s="197"/>
      <c r="F101" s="197"/>
      <c r="H101" s="197"/>
      <c r="I101" s="200"/>
      <c r="J101" s="197"/>
      <c r="L101" s="197"/>
      <c r="M101" s="200"/>
    </row>
    <row r="102" spans="1:13" s="180" customFormat="1" x14ac:dyDescent="0.3">
      <c r="A102" s="13"/>
      <c r="B102" s="13"/>
      <c r="C102" s="191"/>
      <c r="E102" s="197"/>
      <c r="F102" s="197"/>
      <c r="H102" s="197"/>
      <c r="I102" s="200"/>
      <c r="J102" s="197"/>
      <c r="L102" s="197"/>
      <c r="M102" s="200"/>
    </row>
    <row r="103" spans="1:13" s="180" customFormat="1" x14ac:dyDescent="0.3">
      <c r="A103" s="13"/>
      <c r="B103" s="13"/>
      <c r="C103" s="191"/>
      <c r="E103" s="197"/>
      <c r="F103" s="197"/>
      <c r="H103" s="197"/>
      <c r="I103" s="200"/>
      <c r="J103" s="197"/>
      <c r="L103" s="197"/>
      <c r="M103" s="200"/>
    </row>
    <row r="104" spans="1:13" s="180" customFormat="1" x14ac:dyDescent="0.3">
      <c r="A104" s="13"/>
      <c r="B104" s="13"/>
      <c r="C104" s="191"/>
      <c r="E104" s="197"/>
      <c r="F104" s="197"/>
      <c r="H104" s="197"/>
      <c r="I104" s="200"/>
      <c r="J104" s="197"/>
      <c r="L104" s="197"/>
      <c r="M104" s="200"/>
    </row>
    <row r="105" spans="1:13" s="180" customFormat="1" x14ac:dyDescent="0.3">
      <c r="A105" s="13"/>
      <c r="B105" s="13"/>
      <c r="C105" s="191"/>
      <c r="E105" s="197"/>
      <c r="F105" s="197"/>
      <c r="H105" s="197"/>
      <c r="I105" s="200"/>
      <c r="J105" s="197"/>
      <c r="L105" s="197"/>
      <c r="M105" s="200"/>
    </row>
    <row r="106" spans="1:13" s="180" customFormat="1" x14ac:dyDescent="0.3">
      <c r="A106" s="13"/>
      <c r="B106" s="13"/>
      <c r="C106" s="191"/>
      <c r="E106" s="197"/>
      <c r="F106" s="197"/>
      <c r="H106" s="197"/>
      <c r="I106" s="200"/>
      <c r="J106" s="197"/>
      <c r="L106" s="197"/>
      <c r="M106" s="200"/>
    </row>
    <row r="107" spans="1:13" s="180" customFormat="1" x14ac:dyDescent="0.3">
      <c r="A107" s="13"/>
      <c r="B107" s="13"/>
      <c r="C107" s="191"/>
      <c r="E107" s="197"/>
      <c r="F107" s="197"/>
      <c r="H107" s="197"/>
      <c r="I107" s="200"/>
      <c r="J107" s="197"/>
      <c r="L107" s="197"/>
      <c r="M107" s="200"/>
    </row>
    <row r="108" spans="1:13" s="180" customFormat="1" x14ac:dyDescent="0.3">
      <c r="A108" s="13"/>
      <c r="B108" s="13"/>
      <c r="C108" s="191"/>
      <c r="E108" s="197"/>
      <c r="F108" s="197"/>
      <c r="H108" s="197"/>
      <c r="I108" s="200"/>
      <c r="J108" s="197"/>
      <c r="L108" s="197"/>
      <c r="M108" s="200"/>
    </row>
    <row r="109" spans="1:13" s="180" customFormat="1" x14ac:dyDescent="0.3">
      <c r="A109" s="13"/>
      <c r="B109" s="13"/>
      <c r="C109" s="191"/>
      <c r="E109" s="197"/>
      <c r="F109" s="197"/>
      <c r="H109" s="197"/>
      <c r="I109" s="200"/>
      <c r="J109" s="197"/>
      <c r="L109" s="197"/>
      <c r="M109" s="200"/>
    </row>
    <row r="110" spans="1:13" s="180" customFormat="1" x14ac:dyDescent="0.3">
      <c r="A110" s="13"/>
      <c r="B110" s="13"/>
      <c r="C110" s="191"/>
      <c r="E110" s="197"/>
      <c r="F110" s="197"/>
      <c r="H110" s="197"/>
      <c r="I110" s="200"/>
      <c r="J110" s="197"/>
      <c r="L110" s="197"/>
      <c r="M110" s="200"/>
    </row>
    <row r="111" spans="1:13" s="180" customFormat="1" x14ac:dyDescent="0.3">
      <c r="A111" s="13"/>
      <c r="B111" s="13"/>
      <c r="C111" s="191"/>
      <c r="E111" s="197"/>
      <c r="F111" s="197"/>
      <c r="H111" s="197"/>
      <c r="I111" s="200"/>
      <c r="J111" s="197"/>
      <c r="L111" s="197"/>
      <c r="M111" s="200"/>
    </row>
    <row r="112" spans="1:13" s="180" customFormat="1" x14ac:dyDescent="0.3">
      <c r="A112" s="13"/>
      <c r="B112" s="13"/>
      <c r="C112" s="191"/>
      <c r="E112" s="197"/>
      <c r="F112" s="197"/>
      <c r="H112" s="197"/>
      <c r="I112" s="200"/>
      <c r="J112" s="197"/>
      <c r="L112" s="197"/>
      <c r="M112" s="200"/>
    </row>
    <row r="113" spans="1:13" s="180" customFormat="1" x14ac:dyDescent="0.3">
      <c r="A113" s="13"/>
      <c r="B113" s="13"/>
      <c r="C113" s="191"/>
      <c r="E113" s="197"/>
      <c r="F113" s="197"/>
      <c r="H113" s="197"/>
      <c r="I113" s="200"/>
      <c r="J113" s="197"/>
      <c r="L113" s="197"/>
      <c r="M113" s="200"/>
    </row>
    <row r="114" spans="1:13" s="180" customFormat="1" x14ac:dyDescent="0.3">
      <c r="A114" s="13"/>
      <c r="B114" s="13"/>
      <c r="C114" s="191"/>
      <c r="E114" s="197"/>
      <c r="F114" s="197"/>
      <c r="H114" s="197"/>
      <c r="I114" s="200"/>
      <c r="J114" s="197"/>
      <c r="L114" s="197"/>
      <c r="M114" s="200"/>
    </row>
    <row r="115" spans="1:13" s="180" customFormat="1" x14ac:dyDescent="0.3">
      <c r="A115" s="13"/>
      <c r="B115" s="13"/>
      <c r="C115" s="191"/>
      <c r="E115" s="197"/>
      <c r="F115" s="197"/>
      <c r="H115" s="197"/>
      <c r="I115" s="200"/>
      <c r="J115" s="197"/>
      <c r="L115" s="197"/>
      <c r="M115" s="200"/>
    </row>
    <row r="116" spans="1:13" s="180" customFormat="1" x14ac:dyDescent="0.3">
      <c r="A116" s="13"/>
      <c r="B116" s="13"/>
      <c r="C116" s="191"/>
      <c r="E116" s="197"/>
      <c r="F116" s="197"/>
      <c r="H116" s="197"/>
      <c r="I116" s="200"/>
      <c r="J116" s="197"/>
      <c r="L116" s="197"/>
      <c r="M116" s="200"/>
    </row>
    <row r="117" spans="1:13" s="180" customFormat="1" x14ac:dyDescent="0.3">
      <c r="A117" s="13"/>
      <c r="B117" s="13"/>
      <c r="C117" s="191"/>
      <c r="E117" s="197"/>
      <c r="F117" s="197"/>
      <c r="H117" s="197"/>
      <c r="I117" s="200"/>
      <c r="J117" s="197"/>
      <c r="L117" s="197"/>
      <c r="M117" s="200"/>
    </row>
    <row r="118" spans="1:13" s="180" customFormat="1" x14ac:dyDescent="0.3">
      <c r="A118" s="13"/>
      <c r="B118" s="13"/>
      <c r="C118" s="191"/>
      <c r="E118" s="197"/>
      <c r="F118" s="197"/>
      <c r="H118" s="197"/>
      <c r="I118" s="200"/>
      <c r="J118" s="197"/>
      <c r="L118" s="197"/>
      <c r="M118" s="200"/>
    </row>
    <row r="119" spans="1:13" s="180" customFormat="1" x14ac:dyDescent="0.3">
      <c r="A119" s="13"/>
      <c r="B119" s="13"/>
      <c r="C119" s="191"/>
      <c r="E119" s="197"/>
      <c r="F119" s="197"/>
      <c r="H119" s="197"/>
      <c r="I119" s="200"/>
      <c r="J119" s="197"/>
      <c r="L119" s="197"/>
      <c r="M119" s="200"/>
    </row>
    <row r="120" spans="1:13" s="180" customFormat="1" x14ac:dyDescent="0.3">
      <c r="A120" s="13"/>
      <c r="B120" s="13"/>
      <c r="C120" s="191"/>
      <c r="E120" s="197"/>
      <c r="F120" s="197"/>
      <c r="H120" s="197"/>
      <c r="I120" s="200"/>
      <c r="J120" s="197"/>
      <c r="L120" s="197"/>
      <c r="M120" s="200"/>
    </row>
    <row r="121" spans="1:13" s="180" customFormat="1" x14ac:dyDescent="0.3">
      <c r="A121" s="13"/>
      <c r="B121" s="13"/>
      <c r="C121" s="191"/>
      <c r="E121" s="197"/>
      <c r="F121" s="197"/>
      <c r="H121" s="197"/>
      <c r="I121" s="200"/>
      <c r="J121" s="197"/>
      <c r="L121" s="197"/>
      <c r="M121" s="200"/>
    </row>
    <row r="122" spans="1:13" s="180" customFormat="1" x14ac:dyDescent="0.3">
      <c r="A122" s="13"/>
      <c r="B122" s="13"/>
      <c r="C122" s="191"/>
      <c r="E122" s="197"/>
      <c r="F122" s="197"/>
      <c r="H122" s="197"/>
      <c r="I122" s="200"/>
      <c r="J122" s="197"/>
      <c r="L122" s="197"/>
      <c r="M122" s="200"/>
    </row>
    <row r="123" spans="1:13" s="180" customFormat="1" x14ac:dyDescent="0.3">
      <c r="A123" s="13"/>
      <c r="B123" s="13"/>
      <c r="C123" s="191"/>
      <c r="E123" s="197"/>
      <c r="F123" s="197"/>
      <c r="H123" s="197"/>
      <c r="I123" s="200"/>
      <c r="J123" s="197"/>
      <c r="L123" s="197"/>
      <c r="M123" s="200"/>
    </row>
    <row r="124" spans="1:13" s="180" customFormat="1" x14ac:dyDescent="0.3">
      <c r="A124" s="13"/>
      <c r="B124" s="13"/>
      <c r="C124" s="191"/>
      <c r="E124" s="197"/>
      <c r="F124" s="197"/>
      <c r="H124" s="197"/>
      <c r="I124" s="200"/>
      <c r="J124" s="197"/>
      <c r="L124" s="197"/>
      <c r="M124" s="200"/>
    </row>
    <row r="125" spans="1:13" s="180" customFormat="1" x14ac:dyDescent="0.3">
      <c r="A125" s="13"/>
      <c r="B125" s="13"/>
      <c r="C125" s="191"/>
      <c r="E125" s="197"/>
      <c r="F125" s="197"/>
      <c r="H125" s="197"/>
      <c r="I125" s="200"/>
      <c r="J125" s="197"/>
      <c r="L125" s="197"/>
      <c r="M125" s="200"/>
    </row>
    <row r="126" spans="1:13" s="180" customFormat="1" x14ac:dyDescent="0.3">
      <c r="A126" s="13"/>
      <c r="B126" s="13"/>
      <c r="C126" s="191"/>
      <c r="E126" s="197"/>
      <c r="F126" s="197"/>
      <c r="H126" s="197"/>
      <c r="I126" s="200"/>
      <c r="J126" s="197"/>
      <c r="L126" s="197"/>
      <c r="M126" s="200"/>
    </row>
    <row r="127" spans="1:13" s="180" customFormat="1" x14ac:dyDescent="0.3">
      <c r="A127" s="13"/>
      <c r="B127" s="13"/>
      <c r="C127" s="191"/>
      <c r="E127" s="197"/>
      <c r="F127" s="197"/>
      <c r="H127" s="197"/>
      <c r="I127" s="200"/>
      <c r="J127" s="197"/>
      <c r="L127" s="197"/>
      <c r="M127" s="200"/>
    </row>
    <row r="128" spans="1:13" s="180" customFormat="1" x14ac:dyDescent="0.3">
      <c r="A128" s="13"/>
      <c r="B128" s="13"/>
      <c r="C128" s="191"/>
      <c r="E128" s="197"/>
      <c r="F128" s="197"/>
      <c r="H128" s="197"/>
      <c r="I128" s="200"/>
      <c r="J128" s="197"/>
      <c r="L128" s="197"/>
      <c r="M128" s="200"/>
    </row>
    <row r="129" spans="1:13" s="180" customFormat="1" x14ac:dyDescent="0.3">
      <c r="A129" s="13"/>
      <c r="B129" s="13"/>
      <c r="C129" s="191"/>
      <c r="E129" s="197"/>
      <c r="F129" s="197"/>
      <c r="H129" s="197"/>
      <c r="I129" s="200"/>
      <c r="J129" s="197"/>
      <c r="L129" s="197"/>
      <c r="M129" s="200"/>
    </row>
    <row r="130" spans="1:13" s="180" customFormat="1" x14ac:dyDescent="0.3">
      <c r="A130" s="13"/>
      <c r="B130" s="13"/>
      <c r="C130" s="191"/>
      <c r="E130" s="197"/>
      <c r="F130" s="197"/>
      <c r="H130" s="197"/>
      <c r="I130" s="200"/>
      <c r="J130" s="197"/>
      <c r="L130" s="197"/>
      <c r="M130" s="200"/>
    </row>
    <row r="131" spans="1:13" s="180" customFormat="1" x14ac:dyDescent="0.3">
      <c r="A131" s="13"/>
      <c r="B131" s="13"/>
      <c r="C131" s="191"/>
      <c r="E131" s="197"/>
      <c r="F131" s="197"/>
      <c r="H131" s="197"/>
      <c r="I131" s="200"/>
      <c r="J131" s="197"/>
      <c r="L131" s="197"/>
      <c r="M131" s="200"/>
    </row>
    <row r="132" spans="1:13" s="180" customFormat="1" x14ac:dyDescent="0.3">
      <c r="A132" s="13"/>
      <c r="B132" s="13"/>
      <c r="C132" s="191"/>
      <c r="E132" s="197"/>
      <c r="F132" s="197"/>
      <c r="H132" s="197"/>
      <c r="I132" s="200"/>
      <c r="J132" s="197"/>
      <c r="L132" s="197"/>
      <c r="M132" s="200"/>
    </row>
    <row r="133" spans="1:13" s="180" customFormat="1" x14ac:dyDescent="0.3">
      <c r="A133" s="13"/>
      <c r="B133" s="13"/>
      <c r="C133" s="191"/>
      <c r="E133" s="197"/>
      <c r="F133" s="197"/>
      <c r="H133" s="197"/>
      <c r="I133" s="200"/>
      <c r="J133" s="197"/>
      <c r="L133" s="197"/>
      <c r="M133" s="200"/>
    </row>
    <row r="134" spans="1:13" s="180" customFormat="1" x14ac:dyDescent="0.3">
      <c r="A134" s="13"/>
      <c r="B134" s="13"/>
      <c r="C134" s="191"/>
      <c r="E134" s="197"/>
      <c r="F134" s="197"/>
      <c r="H134" s="197"/>
      <c r="I134" s="200"/>
      <c r="J134" s="197"/>
      <c r="L134" s="197"/>
      <c r="M134" s="200"/>
    </row>
    <row r="135" spans="1:13" s="180" customFormat="1" x14ac:dyDescent="0.3">
      <c r="A135" s="13"/>
      <c r="B135" s="13"/>
      <c r="C135" s="191"/>
      <c r="E135" s="197"/>
      <c r="F135" s="197"/>
      <c r="H135" s="197"/>
      <c r="I135" s="200"/>
      <c r="J135" s="197"/>
      <c r="L135" s="197"/>
      <c r="M135" s="200"/>
    </row>
    <row r="136" spans="1:13" s="180" customFormat="1" x14ac:dyDescent="0.3">
      <c r="A136" s="13"/>
      <c r="B136" s="13"/>
      <c r="C136" s="191"/>
      <c r="E136" s="197"/>
      <c r="F136" s="197"/>
      <c r="H136" s="197"/>
      <c r="I136" s="200"/>
      <c r="J136" s="197"/>
      <c r="L136" s="197"/>
      <c r="M136" s="200"/>
    </row>
    <row r="137" spans="1:13" s="180" customFormat="1" x14ac:dyDescent="0.3">
      <c r="A137" s="13"/>
      <c r="B137" s="13"/>
      <c r="C137" s="191"/>
      <c r="E137" s="197"/>
      <c r="F137" s="197"/>
      <c r="H137" s="197"/>
      <c r="I137" s="200"/>
      <c r="J137" s="197"/>
      <c r="L137" s="197"/>
      <c r="M137" s="200"/>
    </row>
    <row r="138" spans="1:13" s="180" customFormat="1" x14ac:dyDescent="0.3">
      <c r="A138" s="13"/>
      <c r="B138" s="13"/>
      <c r="C138" s="191"/>
      <c r="E138" s="197"/>
      <c r="F138" s="197"/>
      <c r="H138" s="197"/>
      <c r="I138" s="200"/>
      <c r="J138" s="197"/>
      <c r="L138" s="197"/>
      <c r="M138" s="200"/>
    </row>
    <row r="139" spans="1:13" s="180" customFormat="1" x14ac:dyDescent="0.3">
      <c r="A139" s="13"/>
      <c r="B139" s="13"/>
      <c r="C139" s="191"/>
      <c r="E139" s="197"/>
      <c r="F139" s="197"/>
      <c r="H139" s="197"/>
      <c r="I139" s="200"/>
      <c r="J139" s="197"/>
      <c r="L139" s="197"/>
      <c r="M139" s="200"/>
    </row>
    <row r="140" spans="1:13" s="180" customFormat="1" x14ac:dyDescent="0.3">
      <c r="A140" s="13"/>
      <c r="B140" s="13"/>
      <c r="C140" s="191"/>
      <c r="E140" s="197"/>
      <c r="F140" s="197"/>
      <c r="H140" s="197"/>
      <c r="I140" s="200"/>
      <c r="J140" s="197"/>
      <c r="L140" s="197"/>
      <c r="M140" s="200"/>
    </row>
    <row r="141" spans="1:13" s="180" customFormat="1" x14ac:dyDescent="0.3">
      <c r="A141" s="13"/>
      <c r="B141" s="13"/>
      <c r="C141" s="191"/>
      <c r="E141" s="197"/>
      <c r="F141" s="197"/>
      <c r="H141" s="197"/>
      <c r="I141" s="200"/>
      <c r="J141" s="197"/>
      <c r="L141" s="197"/>
      <c r="M141" s="200"/>
    </row>
    <row r="142" spans="1:13" s="180" customFormat="1" x14ac:dyDescent="0.3">
      <c r="A142" s="13"/>
      <c r="B142" s="13"/>
      <c r="C142" s="191"/>
      <c r="E142" s="197"/>
      <c r="F142" s="197"/>
      <c r="H142" s="197"/>
      <c r="I142" s="200"/>
      <c r="J142" s="197"/>
      <c r="L142" s="197"/>
      <c r="M142" s="200"/>
    </row>
    <row r="143" spans="1:13" s="180" customFormat="1" x14ac:dyDescent="0.3">
      <c r="A143" s="13"/>
      <c r="B143" s="13"/>
      <c r="C143" s="191"/>
      <c r="E143" s="197"/>
      <c r="F143" s="197"/>
      <c r="H143" s="197"/>
      <c r="I143" s="200"/>
      <c r="J143" s="197"/>
      <c r="L143" s="197"/>
      <c r="M143" s="200"/>
    </row>
    <row r="144" spans="1:13" s="180" customFormat="1" x14ac:dyDescent="0.3">
      <c r="A144" s="13"/>
      <c r="B144" s="13"/>
      <c r="C144" s="191"/>
      <c r="E144" s="197"/>
      <c r="F144" s="197"/>
      <c r="H144" s="197"/>
      <c r="I144" s="200"/>
      <c r="J144" s="197"/>
      <c r="L144" s="197"/>
      <c r="M144" s="200"/>
    </row>
    <row r="145" spans="1:13" s="180" customFormat="1" x14ac:dyDescent="0.3">
      <c r="A145" s="13"/>
      <c r="B145" s="13"/>
      <c r="C145" s="191"/>
      <c r="E145" s="197"/>
      <c r="F145" s="197"/>
      <c r="H145" s="197"/>
      <c r="I145" s="200"/>
      <c r="J145" s="197"/>
      <c r="L145" s="197"/>
      <c r="M145" s="200"/>
    </row>
    <row r="146" spans="1:13" s="180" customFormat="1" x14ac:dyDescent="0.3">
      <c r="A146" s="13"/>
      <c r="B146" s="13"/>
      <c r="C146" s="191"/>
      <c r="E146" s="197"/>
      <c r="F146" s="197"/>
      <c r="H146" s="197"/>
      <c r="I146" s="200"/>
      <c r="J146" s="197"/>
      <c r="L146" s="197"/>
      <c r="M146" s="200"/>
    </row>
    <row r="147" spans="1:13" s="180" customFormat="1" x14ac:dyDescent="0.3">
      <c r="A147" s="13"/>
      <c r="B147" s="13"/>
      <c r="C147" s="191"/>
      <c r="E147" s="197"/>
      <c r="F147" s="197"/>
      <c r="H147" s="197"/>
      <c r="I147" s="200"/>
      <c r="J147" s="197"/>
      <c r="L147" s="197"/>
      <c r="M147" s="200"/>
    </row>
    <row r="148" spans="1:13" s="180" customFormat="1" x14ac:dyDescent="0.3">
      <c r="A148" s="13"/>
      <c r="B148" s="13"/>
      <c r="C148" s="191"/>
      <c r="E148" s="197"/>
      <c r="F148" s="197"/>
      <c r="H148" s="197"/>
      <c r="I148" s="200"/>
      <c r="J148" s="197"/>
      <c r="L148" s="197"/>
      <c r="M148" s="200"/>
    </row>
    <row r="149" spans="1:13" s="180" customFormat="1" x14ac:dyDescent="0.3">
      <c r="A149" s="13"/>
      <c r="B149" s="13"/>
      <c r="C149" s="191"/>
      <c r="E149" s="197"/>
      <c r="F149" s="197"/>
      <c r="H149" s="197"/>
      <c r="I149" s="200"/>
      <c r="J149" s="197"/>
      <c r="L149" s="197"/>
      <c r="M149" s="200"/>
    </row>
    <row r="150" spans="1:13" s="180" customFormat="1" x14ac:dyDescent="0.3">
      <c r="A150" s="13"/>
      <c r="B150" s="13"/>
      <c r="C150" s="191"/>
      <c r="E150" s="197"/>
      <c r="F150" s="197"/>
      <c r="H150" s="197"/>
      <c r="I150" s="200"/>
      <c r="J150" s="197"/>
      <c r="L150" s="197"/>
      <c r="M150" s="200"/>
    </row>
    <row r="151" spans="1:13" s="180" customFormat="1" x14ac:dyDescent="0.3">
      <c r="A151" s="13"/>
      <c r="B151" s="13"/>
      <c r="C151" s="191"/>
      <c r="E151" s="197"/>
      <c r="F151" s="197"/>
      <c r="H151" s="197"/>
      <c r="I151" s="200"/>
      <c r="J151" s="197"/>
      <c r="L151" s="197"/>
      <c r="M151" s="200"/>
    </row>
    <row r="152" spans="1:13" s="180" customFormat="1" x14ac:dyDescent="0.3">
      <c r="A152" s="13"/>
      <c r="B152" s="13"/>
      <c r="C152" s="191"/>
      <c r="E152" s="197"/>
      <c r="F152" s="197"/>
      <c r="H152" s="197"/>
      <c r="I152" s="200"/>
      <c r="J152" s="197"/>
      <c r="L152" s="197"/>
      <c r="M152" s="200"/>
    </row>
    <row r="153" spans="1:13" s="180" customFormat="1" x14ac:dyDescent="0.3">
      <c r="A153" s="13"/>
      <c r="B153" s="13"/>
      <c r="C153" s="191"/>
      <c r="E153" s="197"/>
      <c r="F153" s="197"/>
      <c r="H153" s="197"/>
      <c r="I153" s="200"/>
      <c r="J153" s="197"/>
      <c r="L153" s="197"/>
      <c r="M153" s="200"/>
    </row>
    <row r="154" spans="1:13" s="180" customFormat="1" x14ac:dyDescent="0.3">
      <c r="A154" s="13"/>
      <c r="B154" s="13"/>
      <c r="C154" s="191"/>
      <c r="E154" s="197"/>
      <c r="F154" s="197"/>
      <c r="H154" s="197"/>
      <c r="I154" s="200"/>
      <c r="J154" s="197"/>
      <c r="L154" s="197"/>
      <c r="M154" s="200"/>
    </row>
    <row r="155" spans="1:13" s="180" customFormat="1" x14ac:dyDescent="0.3">
      <c r="A155" s="13"/>
      <c r="B155" s="13"/>
      <c r="C155" s="191"/>
      <c r="E155" s="197"/>
      <c r="F155" s="197"/>
      <c r="H155" s="197"/>
      <c r="I155" s="200"/>
      <c r="J155" s="197"/>
      <c r="L155" s="197"/>
      <c r="M155" s="200"/>
    </row>
    <row r="156" spans="1:13" s="180" customFormat="1" x14ac:dyDescent="0.3">
      <c r="A156" s="13"/>
      <c r="B156" s="13"/>
      <c r="C156" s="191"/>
      <c r="E156" s="197"/>
      <c r="F156" s="197"/>
      <c r="H156" s="197"/>
      <c r="I156" s="200"/>
      <c r="J156" s="197"/>
      <c r="L156" s="197"/>
      <c r="M156" s="200"/>
    </row>
    <row r="157" spans="1:13" s="180" customFormat="1" x14ac:dyDescent="0.3">
      <c r="A157" s="13"/>
      <c r="B157" s="13"/>
      <c r="C157" s="191"/>
      <c r="E157" s="197"/>
      <c r="F157" s="197"/>
      <c r="H157" s="197"/>
      <c r="I157" s="200"/>
      <c r="J157" s="197"/>
      <c r="L157" s="197"/>
      <c r="M157" s="200"/>
    </row>
    <row r="158" spans="1:13" s="180" customFormat="1" x14ac:dyDescent="0.3">
      <c r="A158" s="13"/>
      <c r="B158" s="13"/>
      <c r="C158" s="191"/>
      <c r="E158" s="197"/>
      <c r="F158" s="197"/>
      <c r="H158" s="197"/>
      <c r="I158" s="200"/>
      <c r="J158" s="197"/>
      <c r="L158" s="197"/>
      <c r="M158" s="200"/>
    </row>
    <row r="159" spans="1:13" s="180" customFormat="1" x14ac:dyDescent="0.3">
      <c r="A159" s="13"/>
      <c r="B159" s="13"/>
      <c r="C159" s="191"/>
      <c r="E159" s="197"/>
      <c r="F159" s="197"/>
      <c r="H159" s="197"/>
      <c r="I159" s="200"/>
      <c r="J159" s="197"/>
      <c r="L159" s="197"/>
      <c r="M159" s="200"/>
    </row>
    <row r="160" spans="1:13" s="180" customFormat="1" x14ac:dyDescent="0.3">
      <c r="A160" s="13"/>
      <c r="B160" s="13"/>
      <c r="C160" s="191"/>
      <c r="E160" s="197"/>
      <c r="F160" s="197"/>
      <c r="H160" s="197"/>
      <c r="I160" s="200"/>
      <c r="J160" s="197"/>
      <c r="L160" s="197"/>
      <c r="M160" s="200"/>
    </row>
    <row r="161" spans="1:13" s="180" customFormat="1" x14ac:dyDescent="0.3">
      <c r="A161" s="13"/>
      <c r="B161" s="13"/>
      <c r="C161" s="191"/>
      <c r="E161" s="197"/>
      <c r="F161" s="197"/>
      <c r="H161" s="197"/>
      <c r="I161" s="200"/>
      <c r="J161" s="197"/>
      <c r="L161" s="197"/>
      <c r="M161" s="200"/>
    </row>
    <row r="162" spans="1:13" s="180" customFormat="1" x14ac:dyDescent="0.3">
      <c r="A162" s="13"/>
      <c r="B162" s="13"/>
      <c r="C162" s="191"/>
      <c r="E162" s="197"/>
      <c r="F162" s="197"/>
      <c r="H162" s="197"/>
      <c r="I162" s="200"/>
      <c r="J162" s="197"/>
      <c r="L162" s="197"/>
      <c r="M162" s="200"/>
    </row>
    <row r="163" spans="1:13" s="180" customFormat="1" x14ac:dyDescent="0.3">
      <c r="A163" s="13"/>
      <c r="B163" s="13"/>
      <c r="C163" s="191"/>
      <c r="E163" s="197"/>
      <c r="F163" s="197"/>
      <c r="H163" s="197"/>
      <c r="I163" s="200"/>
      <c r="J163" s="197"/>
      <c r="L163" s="197"/>
      <c r="M163" s="200"/>
    </row>
    <row r="164" spans="1:13" s="180" customFormat="1" x14ac:dyDescent="0.3">
      <c r="A164" s="13"/>
      <c r="B164" s="13"/>
      <c r="C164" s="191"/>
      <c r="E164" s="197"/>
      <c r="F164" s="197"/>
      <c r="H164" s="197"/>
      <c r="I164" s="200"/>
      <c r="J164" s="197"/>
      <c r="L164" s="197"/>
      <c r="M164" s="200"/>
    </row>
    <row r="165" spans="1:13" s="180" customFormat="1" x14ac:dyDescent="0.3">
      <c r="A165" s="13"/>
      <c r="B165" s="13"/>
      <c r="C165" s="191"/>
      <c r="E165" s="197"/>
      <c r="F165" s="197"/>
      <c r="H165" s="197"/>
      <c r="I165" s="200"/>
      <c r="J165" s="197"/>
      <c r="L165" s="197"/>
      <c r="M165" s="200"/>
    </row>
    <row r="166" spans="1:13" s="180" customFormat="1" x14ac:dyDescent="0.3">
      <c r="A166" s="13"/>
      <c r="B166" s="13"/>
      <c r="C166" s="191"/>
      <c r="E166" s="197"/>
      <c r="F166" s="197"/>
      <c r="H166" s="197"/>
      <c r="I166" s="200"/>
      <c r="J166" s="197"/>
      <c r="L166" s="197"/>
      <c r="M166" s="200"/>
    </row>
    <row r="167" spans="1:13" s="180" customFormat="1" x14ac:dyDescent="0.3">
      <c r="A167" s="13"/>
      <c r="B167" s="13"/>
      <c r="C167" s="191"/>
      <c r="E167" s="197"/>
      <c r="F167" s="197"/>
      <c r="H167" s="197"/>
      <c r="I167" s="200"/>
      <c r="J167" s="197"/>
      <c r="L167" s="197"/>
      <c r="M167" s="200"/>
    </row>
    <row r="168" spans="1:13" s="180" customFormat="1" x14ac:dyDescent="0.3">
      <c r="A168" s="13"/>
      <c r="B168" s="13"/>
      <c r="C168" s="191"/>
      <c r="E168" s="197"/>
      <c r="F168" s="197"/>
      <c r="H168" s="197"/>
      <c r="I168" s="200"/>
      <c r="J168" s="197"/>
      <c r="L168" s="197"/>
      <c r="M168" s="200"/>
    </row>
    <row r="169" spans="1:13" s="180" customFormat="1" x14ac:dyDescent="0.3">
      <c r="A169" s="13"/>
      <c r="B169" s="13"/>
      <c r="C169" s="191"/>
      <c r="E169" s="197"/>
      <c r="F169" s="197"/>
      <c r="H169" s="197"/>
      <c r="I169" s="200"/>
      <c r="J169" s="197"/>
      <c r="L169" s="197"/>
      <c r="M169" s="200"/>
    </row>
    <row r="170" spans="1:13" s="180" customFormat="1" x14ac:dyDescent="0.3">
      <c r="A170" s="13"/>
      <c r="B170" s="13"/>
      <c r="C170" s="191"/>
      <c r="E170" s="197"/>
      <c r="F170" s="197"/>
      <c r="H170" s="197"/>
      <c r="I170" s="200"/>
      <c r="J170" s="197"/>
      <c r="L170" s="197"/>
      <c r="M170" s="200"/>
    </row>
    <row r="171" spans="1:13" s="180" customFormat="1" x14ac:dyDescent="0.3">
      <c r="A171" s="13"/>
      <c r="B171" s="13"/>
      <c r="C171" s="191"/>
      <c r="E171" s="197"/>
      <c r="F171" s="197"/>
      <c r="H171" s="197"/>
      <c r="I171" s="200"/>
      <c r="J171" s="197"/>
      <c r="L171" s="197"/>
      <c r="M171" s="200"/>
    </row>
    <row r="172" spans="1:13" s="180" customFormat="1" x14ac:dyDescent="0.3">
      <c r="A172" s="13"/>
      <c r="B172" s="13"/>
      <c r="C172" s="191"/>
      <c r="E172" s="197"/>
      <c r="F172" s="197"/>
      <c r="H172" s="197"/>
      <c r="I172" s="200"/>
      <c r="J172" s="197"/>
      <c r="L172" s="197"/>
      <c r="M172" s="200"/>
    </row>
    <row r="173" spans="1:13" s="180" customFormat="1" x14ac:dyDescent="0.3">
      <c r="A173" s="13"/>
      <c r="B173" s="13"/>
      <c r="C173" s="191"/>
      <c r="E173" s="197"/>
      <c r="F173" s="197"/>
      <c r="H173" s="197"/>
      <c r="I173" s="200"/>
      <c r="J173" s="197"/>
      <c r="L173" s="197"/>
      <c r="M173" s="200"/>
    </row>
    <row r="174" spans="1:13" s="180" customFormat="1" x14ac:dyDescent="0.3">
      <c r="A174" s="13"/>
      <c r="B174" s="13"/>
      <c r="C174" s="191"/>
      <c r="E174" s="197"/>
      <c r="F174" s="197"/>
      <c r="H174" s="197"/>
      <c r="I174" s="200"/>
      <c r="J174" s="197"/>
      <c r="L174" s="197"/>
      <c r="M174" s="200"/>
    </row>
    <row r="175" spans="1:13" s="180" customFormat="1" x14ac:dyDescent="0.3">
      <c r="A175" s="13"/>
      <c r="B175" s="13"/>
      <c r="C175" s="191"/>
      <c r="E175" s="197"/>
      <c r="F175" s="197"/>
      <c r="H175" s="197"/>
      <c r="I175" s="200"/>
      <c r="J175" s="197"/>
      <c r="L175" s="197"/>
      <c r="M175" s="200"/>
    </row>
    <row r="176" spans="1:13" s="180" customFormat="1" x14ac:dyDescent="0.3">
      <c r="A176" s="13"/>
      <c r="B176" s="13"/>
      <c r="C176" s="191"/>
      <c r="E176" s="197"/>
      <c r="F176" s="197"/>
      <c r="H176" s="197"/>
      <c r="I176" s="200"/>
      <c r="J176" s="197"/>
      <c r="L176" s="197"/>
      <c r="M176" s="200"/>
    </row>
    <row r="177" spans="1:13" s="180" customFormat="1" x14ac:dyDescent="0.3">
      <c r="A177" s="13"/>
      <c r="B177" s="13"/>
      <c r="C177" s="191"/>
      <c r="E177" s="197"/>
      <c r="F177" s="197"/>
      <c r="H177" s="197"/>
      <c r="I177" s="200"/>
      <c r="J177" s="197"/>
      <c r="L177" s="197"/>
      <c r="M177" s="200"/>
    </row>
    <row r="178" spans="1:13" s="180" customFormat="1" x14ac:dyDescent="0.3">
      <c r="A178" s="13"/>
      <c r="B178" s="13"/>
      <c r="C178" s="191"/>
      <c r="E178" s="197"/>
      <c r="F178" s="197"/>
      <c r="H178" s="197"/>
      <c r="I178" s="200"/>
      <c r="J178" s="197"/>
      <c r="L178" s="197"/>
      <c r="M178" s="200"/>
    </row>
    <row r="179" spans="1:13" s="180" customFormat="1" x14ac:dyDescent="0.3">
      <c r="A179" s="13"/>
      <c r="B179" s="13"/>
      <c r="C179" s="191"/>
      <c r="E179" s="197"/>
      <c r="F179" s="197"/>
      <c r="H179" s="197"/>
      <c r="I179" s="200"/>
      <c r="J179" s="197"/>
      <c r="L179" s="197"/>
      <c r="M179" s="200"/>
    </row>
    <row r="180" spans="1:13" s="180" customFormat="1" x14ac:dyDescent="0.3">
      <c r="A180" s="13"/>
      <c r="B180" s="13"/>
      <c r="C180" s="191"/>
      <c r="E180" s="197"/>
      <c r="F180" s="197"/>
      <c r="H180" s="197"/>
      <c r="I180" s="200"/>
      <c r="J180" s="197"/>
      <c r="L180" s="197"/>
      <c r="M180" s="200"/>
    </row>
    <row r="181" spans="1:13" s="180" customFormat="1" x14ac:dyDescent="0.3">
      <c r="A181" s="13"/>
      <c r="B181" s="13"/>
      <c r="C181" s="191"/>
      <c r="E181" s="197"/>
      <c r="F181" s="197"/>
      <c r="H181" s="197"/>
      <c r="I181" s="200"/>
      <c r="J181" s="197"/>
      <c r="L181" s="197"/>
      <c r="M181" s="200"/>
    </row>
    <row r="182" spans="1:13" s="180" customFormat="1" x14ac:dyDescent="0.3">
      <c r="A182" s="13"/>
      <c r="B182" s="13"/>
      <c r="C182" s="191"/>
      <c r="E182" s="197"/>
      <c r="F182" s="197"/>
      <c r="H182" s="197"/>
      <c r="I182" s="200"/>
      <c r="J182" s="197"/>
      <c r="L182" s="197"/>
      <c r="M182" s="200"/>
    </row>
    <row r="183" spans="1:13" s="180" customFormat="1" x14ac:dyDescent="0.3">
      <c r="A183" s="13"/>
      <c r="B183" s="13"/>
      <c r="C183" s="191"/>
      <c r="E183" s="197"/>
      <c r="F183" s="197"/>
      <c r="H183" s="197"/>
      <c r="I183" s="200"/>
      <c r="J183" s="197"/>
      <c r="L183" s="197"/>
      <c r="M183" s="200"/>
    </row>
    <row r="184" spans="1:13" s="180" customFormat="1" x14ac:dyDescent="0.3">
      <c r="A184" s="13"/>
      <c r="B184" s="13"/>
      <c r="C184" s="191"/>
      <c r="E184" s="197"/>
      <c r="F184" s="197"/>
      <c r="H184" s="197"/>
      <c r="I184" s="200"/>
      <c r="J184" s="197"/>
      <c r="L184" s="197"/>
      <c r="M184" s="200"/>
    </row>
    <row r="185" spans="1:13" s="180" customFormat="1" x14ac:dyDescent="0.3">
      <c r="A185" s="13"/>
      <c r="B185" s="13"/>
      <c r="C185" s="191"/>
      <c r="E185" s="197"/>
      <c r="F185" s="197"/>
      <c r="H185" s="197"/>
      <c r="I185" s="200"/>
      <c r="J185" s="197"/>
      <c r="L185" s="197"/>
      <c r="M185" s="200"/>
    </row>
    <row r="186" spans="1:13" s="180" customFormat="1" x14ac:dyDescent="0.3">
      <c r="A186" s="13"/>
      <c r="B186" s="13"/>
      <c r="C186" s="191"/>
      <c r="E186" s="197"/>
      <c r="F186" s="197"/>
      <c r="H186" s="197"/>
      <c r="I186" s="200"/>
      <c r="J186" s="197"/>
      <c r="L186" s="197"/>
      <c r="M186" s="200"/>
    </row>
    <row r="187" spans="1:13" s="180" customFormat="1" x14ac:dyDescent="0.3">
      <c r="A187" s="13"/>
      <c r="B187" s="13"/>
      <c r="C187" s="191"/>
      <c r="E187" s="197"/>
      <c r="F187" s="197"/>
      <c r="H187" s="197"/>
      <c r="I187" s="200"/>
      <c r="J187" s="197"/>
      <c r="L187" s="197"/>
      <c r="M187" s="200"/>
    </row>
    <row r="188" spans="1:13" s="180" customFormat="1" x14ac:dyDescent="0.3">
      <c r="A188" s="13"/>
      <c r="B188" s="13"/>
      <c r="C188" s="191"/>
      <c r="E188" s="197"/>
      <c r="F188" s="197"/>
      <c r="H188" s="197"/>
      <c r="I188" s="200"/>
      <c r="J188" s="197"/>
      <c r="L188" s="197"/>
      <c r="M188" s="200"/>
    </row>
    <row r="189" spans="1:13" s="180" customFormat="1" x14ac:dyDescent="0.3">
      <c r="A189" s="13"/>
      <c r="B189" s="13"/>
      <c r="C189" s="191"/>
      <c r="E189" s="197"/>
      <c r="F189" s="197"/>
      <c r="H189" s="197"/>
      <c r="I189" s="200"/>
      <c r="J189" s="197"/>
      <c r="L189" s="197"/>
      <c r="M189" s="200"/>
    </row>
    <row r="190" spans="1:13" s="180" customFormat="1" x14ac:dyDescent="0.3">
      <c r="A190" s="13"/>
      <c r="B190" s="13"/>
      <c r="C190" s="191"/>
      <c r="E190" s="197"/>
      <c r="F190" s="197"/>
      <c r="H190" s="197"/>
      <c r="I190" s="200"/>
      <c r="J190" s="197"/>
      <c r="L190" s="197"/>
      <c r="M190" s="200"/>
    </row>
    <row r="191" spans="1:13" s="180" customFormat="1" x14ac:dyDescent="0.3">
      <c r="A191" s="13"/>
      <c r="B191" s="13"/>
      <c r="C191" s="191"/>
      <c r="E191" s="197"/>
      <c r="F191" s="197"/>
      <c r="H191" s="197"/>
      <c r="I191" s="200"/>
      <c r="J191" s="197"/>
      <c r="L191" s="197"/>
      <c r="M191" s="200"/>
    </row>
    <row r="192" spans="1:13" s="180" customFormat="1" x14ac:dyDescent="0.3">
      <c r="A192" s="13"/>
      <c r="B192" s="13"/>
      <c r="C192" s="191"/>
      <c r="E192" s="197"/>
      <c r="F192" s="197"/>
      <c r="H192" s="197"/>
      <c r="I192" s="200"/>
      <c r="J192" s="197"/>
      <c r="L192" s="197"/>
      <c r="M192" s="200"/>
    </row>
    <row r="193" spans="1:13" s="180" customFormat="1" x14ac:dyDescent="0.3">
      <c r="A193" s="13"/>
      <c r="B193" s="13"/>
      <c r="C193" s="191"/>
      <c r="E193" s="197"/>
      <c r="F193" s="197"/>
      <c r="H193" s="197"/>
      <c r="I193" s="200"/>
      <c r="J193" s="197"/>
      <c r="L193" s="197"/>
      <c r="M193" s="200"/>
    </row>
    <row r="194" spans="1:13" s="180" customFormat="1" x14ac:dyDescent="0.3">
      <c r="A194" s="13"/>
      <c r="B194" s="13"/>
      <c r="C194" s="191"/>
      <c r="E194" s="197"/>
      <c r="F194" s="197"/>
      <c r="H194" s="197"/>
      <c r="I194" s="200"/>
      <c r="J194" s="197"/>
      <c r="L194" s="197"/>
      <c r="M194" s="200"/>
    </row>
    <row r="195" spans="1:13" s="180" customFormat="1" x14ac:dyDescent="0.3">
      <c r="A195" s="13"/>
      <c r="B195" s="13"/>
      <c r="C195" s="191"/>
      <c r="E195" s="197"/>
      <c r="F195" s="197"/>
      <c r="H195" s="197"/>
      <c r="I195" s="200"/>
      <c r="J195" s="197"/>
      <c r="L195" s="197"/>
      <c r="M195" s="200"/>
    </row>
    <row r="196" spans="1:13" s="180" customFormat="1" x14ac:dyDescent="0.3">
      <c r="A196" s="13"/>
      <c r="B196" s="13"/>
      <c r="C196" s="191"/>
      <c r="E196" s="197"/>
      <c r="F196" s="197"/>
      <c r="H196" s="197"/>
      <c r="I196" s="200"/>
      <c r="J196" s="197"/>
      <c r="L196" s="197"/>
      <c r="M196" s="200"/>
    </row>
    <row r="197" spans="1:13" s="180" customFormat="1" x14ac:dyDescent="0.3">
      <c r="A197" s="13"/>
      <c r="B197" s="13"/>
      <c r="C197" s="191"/>
      <c r="E197" s="197"/>
      <c r="F197" s="197"/>
      <c r="H197" s="197"/>
      <c r="I197" s="200"/>
      <c r="J197" s="197"/>
      <c r="L197" s="197"/>
      <c r="M197" s="200"/>
    </row>
    <row r="198" spans="1:13" s="180" customFormat="1" x14ac:dyDescent="0.3">
      <c r="A198" s="13"/>
      <c r="B198" s="13"/>
      <c r="C198" s="191"/>
      <c r="E198" s="197"/>
      <c r="F198" s="197"/>
      <c r="H198" s="197"/>
      <c r="I198" s="200"/>
      <c r="J198" s="197"/>
      <c r="L198" s="197"/>
      <c r="M198" s="200"/>
    </row>
    <row r="199" spans="1:13" s="180" customFormat="1" x14ac:dyDescent="0.3">
      <c r="A199" s="13"/>
      <c r="B199" s="13"/>
      <c r="C199" s="191"/>
      <c r="E199" s="197"/>
      <c r="F199" s="197"/>
      <c r="H199" s="197"/>
      <c r="I199" s="200"/>
      <c r="J199" s="197"/>
      <c r="L199" s="197"/>
      <c r="M199" s="200"/>
    </row>
    <row r="200" spans="1:13" s="180" customFormat="1" x14ac:dyDescent="0.3">
      <c r="A200" s="13"/>
      <c r="B200" s="13"/>
      <c r="C200" s="191"/>
      <c r="E200" s="197"/>
      <c r="F200" s="197"/>
      <c r="H200" s="197"/>
      <c r="I200" s="200"/>
      <c r="J200" s="197"/>
      <c r="L200" s="197"/>
      <c r="M200" s="200"/>
    </row>
    <row r="201" spans="1:13" s="180" customFormat="1" x14ac:dyDescent="0.3">
      <c r="A201" s="13"/>
      <c r="B201" s="13"/>
      <c r="C201" s="191"/>
      <c r="E201" s="197"/>
      <c r="F201" s="197"/>
      <c r="H201" s="197"/>
      <c r="I201" s="200"/>
      <c r="J201" s="197"/>
      <c r="L201" s="197"/>
      <c r="M201" s="200"/>
    </row>
    <row r="202" spans="1:13" s="180" customFormat="1" x14ac:dyDescent="0.3">
      <c r="A202" s="13"/>
      <c r="B202" s="13"/>
      <c r="C202" s="191"/>
      <c r="E202" s="197"/>
      <c r="F202" s="197"/>
      <c r="H202" s="197"/>
      <c r="I202" s="200"/>
      <c r="J202" s="197"/>
      <c r="L202" s="197"/>
      <c r="M202" s="200"/>
    </row>
    <row r="203" spans="1:13" s="180" customFormat="1" x14ac:dyDescent="0.3">
      <c r="A203" s="13"/>
      <c r="B203" s="13"/>
      <c r="C203" s="191"/>
      <c r="E203" s="197"/>
      <c r="F203" s="197"/>
      <c r="H203" s="197"/>
      <c r="I203" s="200"/>
      <c r="J203" s="197"/>
      <c r="L203" s="197"/>
      <c r="M203" s="200"/>
    </row>
    <row r="204" spans="1:13" s="180" customFormat="1" x14ac:dyDescent="0.3">
      <c r="A204" s="13"/>
      <c r="B204" s="13"/>
      <c r="C204" s="191"/>
      <c r="E204" s="197"/>
      <c r="F204" s="197"/>
      <c r="H204" s="197"/>
      <c r="I204" s="200"/>
      <c r="J204" s="197"/>
      <c r="L204" s="197"/>
      <c r="M204" s="200"/>
    </row>
    <row r="205" spans="1:13" s="180" customFormat="1" x14ac:dyDescent="0.3">
      <c r="A205" s="13"/>
      <c r="B205" s="13"/>
      <c r="C205" s="191"/>
      <c r="E205" s="197"/>
      <c r="F205" s="197"/>
      <c r="H205" s="197"/>
      <c r="I205" s="200"/>
      <c r="J205" s="197"/>
      <c r="L205" s="197"/>
      <c r="M205" s="200"/>
    </row>
    <row r="206" spans="1:13" s="180" customFormat="1" x14ac:dyDescent="0.3">
      <c r="A206" s="13"/>
      <c r="B206" s="13"/>
      <c r="C206" s="191"/>
      <c r="E206" s="197"/>
      <c r="F206" s="197"/>
      <c r="H206" s="197"/>
      <c r="I206" s="200"/>
      <c r="J206" s="197"/>
      <c r="L206" s="197"/>
      <c r="M206" s="200"/>
    </row>
    <row r="207" spans="1:13" s="180" customFormat="1" x14ac:dyDescent="0.3">
      <c r="A207" s="13"/>
      <c r="B207" s="13"/>
      <c r="C207" s="191"/>
      <c r="E207" s="197"/>
      <c r="F207" s="197"/>
      <c r="H207" s="197"/>
      <c r="I207" s="200"/>
      <c r="J207" s="197"/>
      <c r="L207" s="197"/>
      <c r="M207" s="200"/>
    </row>
    <row r="208" spans="1:13" s="180" customFormat="1" x14ac:dyDescent="0.3">
      <c r="A208" s="13"/>
      <c r="B208" s="13"/>
      <c r="C208" s="191"/>
      <c r="E208" s="197"/>
      <c r="F208" s="197"/>
      <c r="H208" s="197"/>
      <c r="I208" s="200"/>
      <c r="J208" s="197"/>
      <c r="L208" s="197"/>
      <c r="M208" s="200"/>
    </row>
    <row r="209" spans="1:13" s="180" customFormat="1" x14ac:dyDescent="0.3">
      <c r="A209" s="13"/>
      <c r="B209" s="13"/>
      <c r="C209" s="191"/>
      <c r="E209" s="197"/>
      <c r="F209" s="197"/>
      <c r="H209" s="197"/>
      <c r="I209" s="200"/>
      <c r="J209" s="197"/>
      <c r="L209" s="197"/>
      <c r="M209" s="200"/>
    </row>
    <row r="210" spans="1:13" s="180" customFormat="1" x14ac:dyDescent="0.3">
      <c r="A210" s="13"/>
      <c r="B210" s="13"/>
      <c r="C210" s="191"/>
      <c r="E210" s="197"/>
      <c r="F210" s="197"/>
      <c r="H210" s="197"/>
      <c r="I210" s="200"/>
      <c r="J210" s="197"/>
      <c r="L210" s="197"/>
      <c r="M210" s="200"/>
    </row>
    <row r="211" spans="1:13" s="180" customFormat="1" x14ac:dyDescent="0.3">
      <c r="A211" s="13"/>
      <c r="B211" s="13"/>
      <c r="C211" s="191"/>
      <c r="E211" s="197"/>
      <c r="F211" s="197"/>
      <c r="H211" s="197"/>
      <c r="I211" s="200"/>
      <c r="J211" s="197"/>
      <c r="L211" s="197"/>
      <c r="M211" s="200"/>
    </row>
    <row r="212" spans="1:13" s="180" customFormat="1" x14ac:dyDescent="0.3">
      <c r="A212" s="13"/>
      <c r="B212" s="13"/>
      <c r="C212" s="191"/>
      <c r="E212" s="197"/>
      <c r="F212" s="197"/>
      <c r="H212" s="197"/>
      <c r="I212" s="200"/>
      <c r="J212" s="197"/>
      <c r="L212" s="197"/>
      <c r="M212" s="200"/>
    </row>
    <row r="213" spans="1:13" s="180" customFormat="1" x14ac:dyDescent="0.3">
      <c r="A213" s="13"/>
      <c r="B213" s="13"/>
      <c r="C213" s="191"/>
      <c r="E213" s="197"/>
      <c r="F213" s="197"/>
      <c r="H213" s="197"/>
      <c r="I213" s="200"/>
      <c r="J213" s="197"/>
      <c r="L213" s="197"/>
      <c r="M213" s="200"/>
    </row>
    <row r="214" spans="1:13" s="180" customFormat="1" x14ac:dyDescent="0.3">
      <c r="A214" s="13"/>
      <c r="B214" s="13"/>
      <c r="C214" s="191"/>
      <c r="E214" s="197"/>
      <c r="F214" s="197"/>
      <c r="H214" s="197"/>
      <c r="I214" s="200"/>
      <c r="J214" s="197"/>
      <c r="L214" s="197"/>
      <c r="M214" s="200"/>
    </row>
    <row r="215" spans="1:13" s="180" customFormat="1" x14ac:dyDescent="0.3">
      <c r="A215" s="13"/>
      <c r="B215" s="13"/>
      <c r="C215" s="191"/>
      <c r="E215" s="197"/>
      <c r="F215" s="197"/>
      <c r="H215" s="197"/>
      <c r="I215" s="200"/>
      <c r="J215" s="197"/>
      <c r="L215" s="197"/>
      <c r="M215" s="200"/>
    </row>
    <row r="216" spans="1:13" s="180" customFormat="1" x14ac:dyDescent="0.3">
      <c r="A216" s="13"/>
      <c r="B216" s="13"/>
      <c r="C216" s="191"/>
      <c r="E216" s="197"/>
      <c r="F216" s="197"/>
      <c r="H216" s="197"/>
      <c r="I216" s="200"/>
      <c r="J216" s="197"/>
      <c r="L216" s="197"/>
      <c r="M216" s="200"/>
    </row>
    <row r="217" spans="1:13" s="180" customFormat="1" x14ac:dyDescent="0.3">
      <c r="A217" s="13"/>
      <c r="B217" s="13"/>
      <c r="C217" s="191"/>
      <c r="E217" s="197"/>
      <c r="F217" s="197"/>
      <c r="H217" s="197"/>
      <c r="I217" s="200"/>
      <c r="J217" s="197"/>
      <c r="L217" s="197"/>
      <c r="M217" s="200"/>
    </row>
    <row r="218" spans="1:13" s="180" customFormat="1" x14ac:dyDescent="0.3">
      <c r="A218" s="13"/>
      <c r="B218" s="13"/>
      <c r="C218" s="191"/>
      <c r="E218" s="197"/>
      <c r="F218" s="197"/>
      <c r="H218" s="197"/>
      <c r="I218" s="200"/>
      <c r="J218" s="197"/>
      <c r="L218" s="197"/>
      <c r="M218" s="200"/>
    </row>
    <row r="219" spans="1:13" s="180" customFormat="1" x14ac:dyDescent="0.3">
      <c r="A219" s="13"/>
      <c r="B219" s="13"/>
      <c r="C219" s="191"/>
      <c r="E219" s="197"/>
      <c r="F219" s="197"/>
      <c r="H219" s="197"/>
      <c r="I219" s="200"/>
      <c r="J219" s="197"/>
      <c r="L219" s="197"/>
      <c r="M219" s="200"/>
    </row>
    <row r="220" spans="1:13" s="180" customFormat="1" x14ac:dyDescent="0.3">
      <c r="A220" s="13"/>
      <c r="B220" s="13"/>
      <c r="C220" s="191"/>
      <c r="E220" s="197"/>
      <c r="F220" s="197"/>
      <c r="H220" s="197"/>
      <c r="I220" s="200"/>
      <c r="J220" s="197"/>
      <c r="L220" s="197"/>
      <c r="M220" s="200"/>
    </row>
    <row r="221" spans="1:13" s="180" customFormat="1" x14ac:dyDescent="0.3">
      <c r="A221" s="13"/>
      <c r="B221" s="13"/>
      <c r="C221" s="191"/>
      <c r="E221" s="197"/>
      <c r="F221" s="197"/>
      <c r="H221" s="197"/>
      <c r="I221" s="200"/>
      <c r="J221" s="197"/>
      <c r="L221" s="197"/>
      <c r="M221" s="200"/>
    </row>
    <row r="222" spans="1:13" s="180" customFormat="1" x14ac:dyDescent="0.3">
      <c r="A222" s="13"/>
      <c r="B222" s="13"/>
      <c r="C222" s="191"/>
      <c r="E222" s="197"/>
      <c r="F222" s="197"/>
      <c r="H222" s="197"/>
      <c r="I222" s="200"/>
      <c r="J222" s="197"/>
      <c r="L222" s="197"/>
      <c r="M222" s="200"/>
    </row>
    <row r="223" spans="1:13" s="180" customFormat="1" x14ac:dyDescent="0.3">
      <c r="A223" s="13"/>
      <c r="B223" s="13"/>
      <c r="C223" s="191"/>
      <c r="E223" s="197"/>
      <c r="F223" s="197"/>
      <c r="H223" s="197"/>
      <c r="I223" s="200"/>
      <c r="J223" s="197"/>
      <c r="L223" s="197"/>
      <c r="M223" s="200"/>
    </row>
    <row r="224" spans="1:13" s="180" customFormat="1" x14ac:dyDescent="0.3">
      <c r="A224" s="13"/>
      <c r="B224" s="13"/>
      <c r="C224" s="191"/>
      <c r="E224" s="197"/>
      <c r="F224" s="197"/>
      <c r="H224" s="197"/>
      <c r="I224" s="200"/>
      <c r="J224" s="197"/>
      <c r="L224" s="197"/>
      <c r="M224" s="200"/>
    </row>
    <row r="225" spans="1:13" s="180" customFormat="1" x14ac:dyDescent="0.3">
      <c r="A225" s="13"/>
      <c r="B225" s="13"/>
      <c r="C225" s="191"/>
      <c r="E225" s="197"/>
      <c r="F225" s="197"/>
      <c r="H225" s="197"/>
      <c r="I225" s="200"/>
      <c r="J225" s="197"/>
      <c r="L225" s="197"/>
      <c r="M225" s="200"/>
    </row>
    <row r="226" spans="1:13" s="180" customFormat="1" x14ac:dyDescent="0.3">
      <c r="A226" s="13"/>
      <c r="B226" s="13"/>
      <c r="C226" s="191"/>
      <c r="E226" s="197"/>
      <c r="F226" s="197"/>
      <c r="H226" s="197"/>
      <c r="I226" s="200"/>
      <c r="J226" s="197"/>
      <c r="L226" s="197"/>
      <c r="M226" s="200"/>
    </row>
    <row r="227" spans="1:13" s="180" customFormat="1" x14ac:dyDescent="0.3">
      <c r="A227" s="13"/>
      <c r="B227" s="13"/>
      <c r="C227" s="191"/>
      <c r="E227" s="197"/>
      <c r="F227" s="197"/>
      <c r="H227" s="197"/>
      <c r="I227" s="200"/>
      <c r="J227" s="197"/>
      <c r="L227" s="197"/>
      <c r="M227" s="200"/>
    </row>
    <row r="228" spans="1:13" s="180" customFormat="1" x14ac:dyDescent="0.3">
      <c r="A228" s="13"/>
      <c r="B228" s="13"/>
      <c r="C228" s="191"/>
      <c r="E228" s="197"/>
      <c r="F228" s="197"/>
      <c r="H228" s="197"/>
      <c r="I228" s="200"/>
      <c r="J228" s="197"/>
      <c r="L228" s="197"/>
      <c r="M228" s="200"/>
    </row>
    <row r="229" spans="1:13" s="180" customFormat="1" x14ac:dyDescent="0.3">
      <c r="A229" s="13"/>
      <c r="B229" s="13"/>
      <c r="C229" s="191"/>
      <c r="E229" s="197"/>
      <c r="F229" s="197"/>
      <c r="H229" s="197"/>
      <c r="I229" s="200"/>
      <c r="J229" s="197"/>
      <c r="L229" s="197"/>
      <c r="M229" s="200"/>
    </row>
    <row r="230" spans="1:13" s="180" customFormat="1" x14ac:dyDescent="0.3">
      <c r="A230" s="13"/>
      <c r="B230" s="13"/>
      <c r="C230" s="191"/>
      <c r="E230" s="197"/>
      <c r="F230" s="197"/>
      <c r="H230" s="197"/>
      <c r="I230" s="200"/>
      <c r="J230" s="197"/>
      <c r="L230" s="197"/>
      <c r="M230" s="200"/>
    </row>
    <row r="231" spans="1:13" s="180" customFormat="1" x14ac:dyDescent="0.3">
      <c r="A231" s="13"/>
      <c r="B231" s="13"/>
      <c r="C231" s="191"/>
      <c r="E231" s="197"/>
      <c r="F231" s="197"/>
      <c r="H231" s="197"/>
      <c r="I231" s="200"/>
      <c r="J231" s="197"/>
      <c r="L231" s="197"/>
      <c r="M231" s="200"/>
    </row>
    <row r="232" spans="1:13" s="180" customFormat="1" x14ac:dyDescent="0.3">
      <c r="A232" s="13"/>
      <c r="B232" s="13"/>
      <c r="C232" s="191"/>
      <c r="E232" s="197"/>
      <c r="F232" s="197"/>
      <c r="H232" s="197"/>
      <c r="I232" s="200"/>
      <c r="J232" s="197"/>
      <c r="L232" s="197"/>
      <c r="M232" s="200"/>
    </row>
    <row r="233" spans="1:13" s="180" customFormat="1" x14ac:dyDescent="0.3">
      <c r="A233" s="13"/>
      <c r="B233" s="13"/>
      <c r="C233" s="191"/>
      <c r="E233" s="197"/>
      <c r="F233" s="197"/>
      <c r="H233" s="197"/>
      <c r="I233" s="200"/>
      <c r="J233" s="197"/>
      <c r="L233" s="197"/>
      <c r="M233" s="200"/>
    </row>
    <row r="234" spans="1:13" s="180" customFormat="1" x14ac:dyDescent="0.3">
      <c r="A234" s="13"/>
      <c r="B234" s="13"/>
      <c r="C234" s="191"/>
      <c r="E234" s="197"/>
      <c r="F234" s="197"/>
      <c r="H234" s="197"/>
      <c r="I234" s="200"/>
      <c r="J234" s="197"/>
      <c r="L234" s="197"/>
      <c r="M234" s="200"/>
    </row>
    <row r="235" spans="1:13" s="180" customFormat="1" x14ac:dyDescent="0.3">
      <c r="A235" s="13"/>
      <c r="B235" s="13"/>
      <c r="C235" s="191"/>
      <c r="E235" s="197"/>
      <c r="F235" s="197"/>
      <c r="H235" s="197"/>
      <c r="I235" s="200"/>
      <c r="J235" s="197"/>
      <c r="L235" s="197"/>
      <c r="M235" s="200"/>
    </row>
    <row r="236" spans="1:13" s="180" customFormat="1" x14ac:dyDescent="0.3">
      <c r="A236" s="13"/>
      <c r="B236" s="13"/>
      <c r="C236" s="191"/>
      <c r="E236" s="197"/>
      <c r="F236" s="197"/>
      <c r="H236" s="197"/>
      <c r="I236" s="200"/>
      <c r="J236" s="197"/>
      <c r="L236" s="197"/>
      <c r="M236" s="200"/>
    </row>
    <row r="237" spans="1:13" s="180" customFormat="1" x14ac:dyDescent="0.3">
      <c r="A237" s="13"/>
      <c r="B237" s="13"/>
      <c r="C237" s="191"/>
      <c r="E237" s="197"/>
      <c r="F237" s="197"/>
      <c r="H237" s="197"/>
      <c r="I237" s="200"/>
      <c r="J237" s="197"/>
      <c r="L237" s="197"/>
      <c r="M237" s="200"/>
    </row>
    <row r="238" spans="1:13" s="180" customFormat="1" x14ac:dyDescent="0.3">
      <c r="A238" s="13"/>
      <c r="B238" s="13"/>
      <c r="C238" s="191"/>
      <c r="E238" s="197"/>
      <c r="F238" s="197"/>
      <c r="H238" s="197"/>
      <c r="I238" s="200"/>
      <c r="J238" s="197"/>
      <c r="L238" s="197"/>
      <c r="M238" s="200"/>
    </row>
    <row r="239" spans="1:13" s="180" customFormat="1" x14ac:dyDescent="0.3">
      <c r="A239" s="13"/>
      <c r="B239" s="13"/>
      <c r="C239" s="191"/>
      <c r="E239" s="197"/>
      <c r="F239" s="197"/>
      <c r="H239" s="197"/>
      <c r="I239" s="200"/>
      <c r="J239" s="197"/>
      <c r="L239" s="197"/>
      <c r="M239" s="200"/>
    </row>
    <row r="240" spans="1:13" s="180" customFormat="1" x14ac:dyDescent="0.3">
      <c r="A240" s="13"/>
      <c r="B240" s="13"/>
      <c r="C240" s="191"/>
      <c r="E240" s="197"/>
      <c r="F240" s="197"/>
      <c r="H240" s="197"/>
      <c r="I240" s="200"/>
      <c r="J240" s="197"/>
      <c r="L240" s="197"/>
      <c r="M240" s="200"/>
    </row>
    <row r="241" spans="1:13" s="180" customFormat="1" x14ac:dyDescent="0.3">
      <c r="A241" s="13"/>
      <c r="B241" s="13"/>
      <c r="C241" s="191"/>
      <c r="E241" s="197"/>
      <c r="F241" s="197"/>
      <c r="H241" s="197"/>
      <c r="I241" s="200"/>
      <c r="J241" s="197"/>
      <c r="L241" s="197"/>
      <c r="M241" s="200"/>
    </row>
    <row r="242" spans="1:13" s="180" customFormat="1" x14ac:dyDescent="0.3">
      <c r="A242" s="13"/>
      <c r="B242" s="13"/>
      <c r="C242" s="191"/>
      <c r="E242" s="197"/>
      <c r="F242" s="197"/>
      <c r="H242" s="197"/>
      <c r="I242" s="200"/>
      <c r="J242" s="197"/>
      <c r="L242" s="197"/>
      <c r="M242" s="200"/>
    </row>
    <row r="243" spans="1:13" s="180" customFormat="1" x14ac:dyDescent="0.3">
      <c r="A243" s="13"/>
      <c r="B243" s="13"/>
      <c r="C243" s="191"/>
      <c r="E243" s="197"/>
      <c r="F243" s="197"/>
      <c r="H243" s="197"/>
      <c r="I243" s="200"/>
      <c r="J243" s="197"/>
      <c r="L243" s="197"/>
      <c r="M243" s="200"/>
    </row>
    <row r="244" spans="1:13" s="180" customFormat="1" x14ac:dyDescent="0.3">
      <c r="A244" s="13"/>
      <c r="B244" s="13"/>
      <c r="C244" s="191"/>
      <c r="E244" s="197"/>
      <c r="F244" s="197"/>
      <c r="H244" s="197"/>
      <c r="I244" s="200"/>
      <c r="J244" s="197"/>
      <c r="L244" s="197"/>
      <c r="M244" s="200"/>
    </row>
    <row r="245" spans="1:13" s="180" customFormat="1" x14ac:dyDescent="0.3">
      <c r="A245" s="13"/>
      <c r="B245" s="13"/>
      <c r="C245" s="191"/>
      <c r="E245" s="197"/>
      <c r="F245" s="197"/>
      <c r="H245" s="197"/>
      <c r="I245" s="200"/>
      <c r="J245" s="197"/>
      <c r="L245" s="197"/>
      <c r="M245" s="200"/>
    </row>
    <row r="246" spans="1:13" s="180" customFormat="1" x14ac:dyDescent="0.3">
      <c r="A246" s="13"/>
      <c r="B246" s="13"/>
      <c r="C246" s="191"/>
      <c r="E246" s="197"/>
      <c r="F246" s="197"/>
      <c r="H246" s="197"/>
      <c r="I246" s="200"/>
      <c r="J246" s="197"/>
      <c r="L246" s="197"/>
      <c r="M246" s="200"/>
    </row>
    <row r="247" spans="1:13" s="180" customFormat="1" x14ac:dyDescent="0.3">
      <c r="A247" s="13"/>
      <c r="B247" s="13"/>
      <c r="C247" s="191"/>
      <c r="E247" s="197"/>
      <c r="F247" s="197"/>
      <c r="H247" s="197"/>
      <c r="I247" s="200"/>
      <c r="J247" s="197"/>
      <c r="L247" s="197"/>
      <c r="M247" s="200"/>
    </row>
    <row r="248" spans="1:13" s="180" customFormat="1" x14ac:dyDescent="0.3">
      <c r="A248" s="13"/>
      <c r="B248" s="13"/>
      <c r="C248" s="191"/>
      <c r="E248" s="197"/>
      <c r="F248" s="197"/>
      <c r="H248" s="197"/>
      <c r="I248" s="200"/>
      <c r="J248" s="197"/>
      <c r="L248" s="197"/>
      <c r="M248" s="200"/>
    </row>
    <row r="249" spans="1:13" s="180" customFormat="1" x14ac:dyDescent="0.3">
      <c r="A249" s="13"/>
      <c r="B249" s="13"/>
      <c r="C249" s="191"/>
      <c r="E249" s="197"/>
      <c r="F249" s="197"/>
      <c r="H249" s="197"/>
      <c r="I249" s="200"/>
      <c r="J249" s="197"/>
      <c r="L249" s="197"/>
      <c r="M249" s="200"/>
    </row>
    <row r="250" spans="1:13" s="180" customFormat="1" x14ac:dyDescent="0.3">
      <c r="A250" s="13"/>
      <c r="B250" s="13"/>
      <c r="C250" s="191"/>
      <c r="E250" s="197"/>
      <c r="F250" s="197"/>
      <c r="H250" s="197"/>
      <c r="I250" s="200"/>
      <c r="J250" s="197"/>
      <c r="L250" s="197"/>
      <c r="M250" s="200"/>
    </row>
    <row r="251" spans="1:13" s="180" customFormat="1" x14ac:dyDescent="0.3">
      <c r="A251" s="13"/>
      <c r="B251" s="13"/>
      <c r="C251" s="191"/>
      <c r="E251" s="197"/>
      <c r="F251" s="197"/>
      <c r="H251" s="197"/>
      <c r="I251" s="200"/>
      <c r="J251" s="197"/>
      <c r="L251" s="197"/>
      <c r="M251" s="200"/>
    </row>
    <row r="252" spans="1:13" s="180" customFormat="1" x14ac:dyDescent="0.3">
      <c r="A252" s="13"/>
      <c r="B252" s="13"/>
      <c r="C252" s="191"/>
      <c r="E252" s="197"/>
      <c r="F252" s="197"/>
      <c r="H252" s="197"/>
      <c r="I252" s="200"/>
      <c r="J252" s="197"/>
      <c r="L252" s="197"/>
      <c r="M252" s="200"/>
    </row>
    <row r="253" spans="1:13" s="180" customFormat="1" x14ac:dyDescent="0.3">
      <c r="A253" s="13"/>
      <c r="B253" s="13"/>
      <c r="C253" s="191"/>
      <c r="E253" s="197"/>
      <c r="F253" s="197"/>
      <c r="H253" s="197"/>
      <c r="I253" s="200"/>
      <c r="J253" s="197"/>
      <c r="L253" s="197"/>
      <c r="M253" s="200"/>
    </row>
    <row r="254" spans="1:13" s="180" customFormat="1" x14ac:dyDescent="0.3">
      <c r="A254" s="13"/>
      <c r="B254" s="13"/>
      <c r="C254" s="191"/>
      <c r="E254" s="197"/>
      <c r="F254" s="197"/>
      <c r="H254" s="197"/>
      <c r="I254" s="200"/>
      <c r="J254" s="197"/>
      <c r="L254" s="197"/>
      <c r="M254" s="200"/>
    </row>
    <row r="255" spans="1:13" s="180" customFormat="1" x14ac:dyDescent="0.3">
      <c r="A255" s="13"/>
      <c r="B255" s="13"/>
      <c r="C255" s="191"/>
      <c r="E255" s="197"/>
      <c r="F255" s="197"/>
      <c r="H255" s="197"/>
      <c r="I255" s="200"/>
      <c r="J255" s="197"/>
      <c r="L255" s="197"/>
      <c r="M255" s="200"/>
    </row>
    <row r="256" spans="1:13" s="180" customFormat="1" x14ac:dyDescent="0.3">
      <c r="A256" s="13"/>
      <c r="B256" s="13"/>
      <c r="C256" s="191"/>
      <c r="E256" s="197"/>
      <c r="F256" s="197"/>
      <c r="H256" s="197"/>
      <c r="I256" s="200"/>
      <c r="J256" s="197"/>
      <c r="L256" s="197"/>
      <c r="M256" s="200"/>
    </row>
    <row r="257" spans="1:13" s="180" customFormat="1" x14ac:dyDescent="0.3">
      <c r="A257" s="13"/>
      <c r="B257" s="13"/>
      <c r="C257" s="191"/>
      <c r="E257" s="197"/>
      <c r="F257" s="197"/>
      <c r="H257" s="197"/>
      <c r="I257" s="200"/>
      <c r="J257" s="197"/>
      <c r="L257" s="197"/>
      <c r="M257" s="200"/>
    </row>
    <row r="258" spans="1:13" s="180" customFormat="1" x14ac:dyDescent="0.3">
      <c r="A258" s="13"/>
      <c r="B258" s="13"/>
      <c r="C258" s="191"/>
      <c r="E258" s="197"/>
      <c r="F258" s="197"/>
      <c r="H258" s="197"/>
      <c r="I258" s="200"/>
      <c r="J258" s="197"/>
      <c r="L258" s="197"/>
      <c r="M258" s="200"/>
    </row>
    <row r="259" spans="1:13" s="180" customFormat="1" x14ac:dyDescent="0.3">
      <c r="A259" s="13"/>
      <c r="B259" s="13"/>
      <c r="C259" s="191"/>
      <c r="E259" s="197"/>
      <c r="F259" s="197"/>
      <c r="H259" s="197"/>
      <c r="I259" s="200"/>
      <c r="J259" s="197"/>
      <c r="L259" s="197"/>
      <c r="M259" s="200"/>
    </row>
    <row r="260" spans="1:13" s="180" customFormat="1" x14ac:dyDescent="0.3">
      <c r="A260" s="13"/>
      <c r="B260" s="13"/>
      <c r="C260" s="191"/>
      <c r="E260" s="197"/>
      <c r="F260" s="197"/>
      <c r="H260" s="197"/>
      <c r="I260" s="200"/>
      <c r="J260" s="197"/>
      <c r="L260" s="197"/>
      <c r="M260" s="200"/>
    </row>
    <row r="261" spans="1:13" s="180" customFormat="1" x14ac:dyDescent="0.3">
      <c r="A261" s="13"/>
      <c r="B261" s="13"/>
      <c r="C261" s="191"/>
      <c r="E261" s="197"/>
      <c r="F261" s="197"/>
      <c r="H261" s="197"/>
      <c r="I261" s="200"/>
      <c r="J261" s="197"/>
      <c r="L261" s="197"/>
      <c r="M261" s="200"/>
    </row>
    <row r="262" spans="1:13" s="180" customFormat="1" x14ac:dyDescent="0.3">
      <c r="A262" s="13"/>
      <c r="B262" s="13"/>
      <c r="C262" s="191"/>
      <c r="E262" s="197"/>
      <c r="F262" s="197"/>
      <c r="H262" s="197"/>
      <c r="I262" s="200"/>
      <c r="J262" s="197"/>
      <c r="L262" s="197"/>
      <c r="M262" s="200"/>
    </row>
    <row r="263" spans="1:13" s="180" customFormat="1" x14ac:dyDescent="0.3">
      <c r="A263" s="13"/>
      <c r="B263" s="13"/>
      <c r="C263" s="191"/>
      <c r="E263" s="197"/>
      <c r="F263" s="197"/>
      <c r="H263" s="197"/>
      <c r="I263" s="200"/>
      <c r="J263" s="197"/>
      <c r="L263" s="197"/>
      <c r="M263" s="200"/>
    </row>
    <row r="264" spans="1:13" s="180" customFormat="1" x14ac:dyDescent="0.3">
      <c r="A264" s="13"/>
      <c r="B264" s="13"/>
      <c r="C264" s="191"/>
      <c r="E264" s="197"/>
      <c r="F264" s="197"/>
      <c r="H264" s="197"/>
      <c r="I264" s="200"/>
      <c r="J264" s="197"/>
      <c r="L264" s="197"/>
      <c r="M264" s="200"/>
    </row>
    <row r="265" spans="1:13" s="180" customFormat="1" x14ac:dyDescent="0.3">
      <c r="A265" s="13"/>
      <c r="B265" s="13"/>
      <c r="C265" s="191"/>
      <c r="E265" s="197"/>
      <c r="F265" s="197"/>
      <c r="H265" s="197"/>
      <c r="I265" s="200"/>
      <c r="J265" s="197"/>
      <c r="L265" s="197"/>
      <c r="M265" s="200"/>
    </row>
    <row r="266" spans="1:13" s="180" customFormat="1" x14ac:dyDescent="0.3">
      <c r="A266" s="13"/>
      <c r="B266" s="13"/>
      <c r="C266" s="191"/>
      <c r="E266" s="197"/>
      <c r="F266" s="197"/>
      <c r="H266" s="197"/>
      <c r="I266" s="200"/>
      <c r="J266" s="197"/>
      <c r="L266" s="197"/>
      <c r="M266" s="200"/>
    </row>
    <row r="267" spans="1:13" s="180" customFormat="1" x14ac:dyDescent="0.3">
      <c r="A267" s="13"/>
      <c r="B267" s="13"/>
      <c r="C267" s="191"/>
      <c r="E267" s="197"/>
      <c r="F267" s="197"/>
      <c r="H267" s="197"/>
      <c r="I267" s="200"/>
      <c r="J267" s="197"/>
      <c r="L267" s="197"/>
      <c r="M267" s="200"/>
    </row>
    <row r="268" spans="1:13" s="180" customFormat="1" x14ac:dyDescent="0.3">
      <c r="A268" s="13"/>
      <c r="B268" s="13"/>
      <c r="C268" s="191"/>
      <c r="E268" s="197"/>
      <c r="F268" s="197"/>
      <c r="H268" s="197"/>
      <c r="I268" s="200"/>
      <c r="J268" s="197"/>
      <c r="L268" s="197"/>
      <c r="M268" s="200"/>
    </row>
    <row r="269" spans="1:13" s="180" customFormat="1" x14ac:dyDescent="0.3">
      <c r="A269" s="13"/>
      <c r="B269" s="13"/>
      <c r="C269" s="191"/>
      <c r="E269" s="197"/>
      <c r="F269" s="197"/>
      <c r="H269" s="197"/>
      <c r="I269" s="200"/>
      <c r="J269" s="197"/>
      <c r="L269" s="197"/>
      <c r="M269" s="200"/>
    </row>
    <row r="270" spans="1:13" s="180" customFormat="1" x14ac:dyDescent="0.3">
      <c r="A270" s="13"/>
      <c r="B270" s="13"/>
      <c r="C270" s="191"/>
      <c r="E270" s="197"/>
      <c r="F270" s="197"/>
      <c r="H270" s="197"/>
      <c r="I270" s="200"/>
      <c r="J270" s="197"/>
      <c r="L270" s="197"/>
      <c r="M270" s="200"/>
    </row>
    <row r="271" spans="1:13" s="180" customFormat="1" x14ac:dyDescent="0.3">
      <c r="A271" s="13"/>
      <c r="B271" s="13"/>
      <c r="C271" s="191"/>
      <c r="E271" s="197"/>
      <c r="F271" s="197"/>
      <c r="H271" s="197"/>
      <c r="I271" s="200"/>
      <c r="J271" s="197"/>
      <c r="L271" s="197"/>
      <c r="M271" s="200"/>
    </row>
    <row r="272" spans="1:13" s="180" customFormat="1" x14ac:dyDescent="0.3">
      <c r="A272" s="13"/>
      <c r="B272" s="13"/>
      <c r="C272" s="191"/>
      <c r="E272" s="197"/>
      <c r="F272" s="197"/>
      <c r="H272" s="197"/>
      <c r="I272" s="200"/>
      <c r="J272" s="197"/>
      <c r="L272" s="197"/>
      <c r="M272" s="200"/>
    </row>
    <row r="273" spans="1:13" s="180" customFormat="1" x14ac:dyDescent="0.3">
      <c r="A273" s="13"/>
      <c r="B273" s="13"/>
      <c r="C273" s="191"/>
      <c r="E273" s="197"/>
      <c r="F273" s="197"/>
      <c r="H273" s="197"/>
      <c r="I273" s="200"/>
      <c r="J273" s="197"/>
      <c r="L273" s="197"/>
      <c r="M273" s="200"/>
    </row>
    <row r="274" spans="1:13" s="180" customFormat="1" x14ac:dyDescent="0.3">
      <c r="A274" s="13"/>
      <c r="B274" s="13"/>
      <c r="C274" s="191"/>
      <c r="E274" s="197"/>
      <c r="F274" s="197"/>
      <c r="H274" s="197"/>
      <c r="I274" s="200"/>
      <c r="J274" s="197"/>
      <c r="L274" s="197"/>
      <c r="M274" s="200"/>
    </row>
    <row r="275" spans="1:13" s="180" customFormat="1" x14ac:dyDescent="0.3">
      <c r="A275" s="13"/>
      <c r="B275" s="13"/>
      <c r="C275" s="191"/>
      <c r="E275" s="197"/>
      <c r="F275" s="197"/>
      <c r="H275" s="197"/>
      <c r="I275" s="200"/>
      <c r="J275" s="197"/>
      <c r="L275" s="197"/>
      <c r="M275" s="200"/>
    </row>
    <row r="276" spans="1:13" s="180" customFormat="1" x14ac:dyDescent="0.3">
      <c r="A276" s="13"/>
      <c r="B276" s="13"/>
      <c r="C276" s="191"/>
      <c r="E276" s="197"/>
      <c r="F276" s="197"/>
      <c r="H276" s="197"/>
      <c r="I276" s="200"/>
      <c r="J276" s="197"/>
      <c r="L276" s="197"/>
      <c r="M276" s="200"/>
    </row>
    <row r="277" spans="1:13" s="180" customFormat="1" x14ac:dyDescent="0.3">
      <c r="A277" s="13"/>
      <c r="B277" s="13"/>
      <c r="C277" s="191"/>
      <c r="E277" s="197"/>
      <c r="F277" s="197"/>
      <c r="H277" s="197"/>
      <c r="I277" s="200"/>
      <c r="J277" s="197"/>
      <c r="L277" s="197"/>
      <c r="M277" s="200"/>
    </row>
    <row r="278" spans="1:13" s="180" customFormat="1" x14ac:dyDescent="0.3">
      <c r="A278" s="13"/>
      <c r="B278" s="13"/>
      <c r="C278" s="191"/>
      <c r="E278" s="197"/>
      <c r="F278" s="197"/>
      <c r="H278" s="197"/>
      <c r="I278" s="200"/>
      <c r="J278" s="197"/>
      <c r="L278" s="197"/>
      <c r="M278" s="200"/>
    </row>
    <row r="279" spans="1:13" s="180" customFormat="1" x14ac:dyDescent="0.3">
      <c r="A279" s="13"/>
      <c r="B279" s="13"/>
      <c r="C279" s="191"/>
      <c r="E279" s="197"/>
      <c r="F279" s="197"/>
      <c r="H279" s="197"/>
      <c r="I279" s="200"/>
      <c r="J279" s="197"/>
      <c r="L279" s="197"/>
      <c r="M279" s="200"/>
    </row>
    <row r="280" spans="1:13" s="180" customFormat="1" x14ac:dyDescent="0.3">
      <c r="A280" s="13"/>
      <c r="B280" s="13"/>
      <c r="C280" s="191"/>
      <c r="E280" s="197"/>
      <c r="F280" s="197"/>
      <c r="H280" s="197"/>
      <c r="I280" s="200"/>
      <c r="J280" s="197"/>
      <c r="L280" s="197"/>
      <c r="M280" s="200"/>
    </row>
    <row r="281" spans="1:13" s="180" customFormat="1" x14ac:dyDescent="0.3">
      <c r="A281" s="13"/>
      <c r="B281" s="13"/>
      <c r="C281" s="191"/>
      <c r="E281" s="197"/>
      <c r="F281" s="197"/>
      <c r="H281" s="197"/>
      <c r="I281" s="200"/>
      <c r="J281" s="197"/>
      <c r="L281" s="197"/>
      <c r="M281" s="200"/>
    </row>
    <row r="282" spans="1:13" s="180" customFormat="1" x14ac:dyDescent="0.3">
      <c r="A282" s="13"/>
      <c r="B282" s="13"/>
      <c r="C282" s="191"/>
      <c r="E282" s="197"/>
      <c r="F282" s="197"/>
      <c r="H282" s="197"/>
      <c r="I282" s="200"/>
      <c r="J282" s="197"/>
      <c r="L282" s="197"/>
      <c r="M282" s="200"/>
    </row>
    <row r="283" spans="1:13" s="180" customFormat="1" x14ac:dyDescent="0.3">
      <c r="A283" s="13"/>
      <c r="B283" s="13"/>
      <c r="C283" s="191"/>
      <c r="E283" s="197"/>
      <c r="F283" s="197"/>
      <c r="H283" s="197"/>
      <c r="I283" s="200"/>
      <c r="J283" s="197"/>
      <c r="L283" s="197"/>
      <c r="M283" s="200"/>
    </row>
    <row r="284" spans="1:13" s="180" customFormat="1" x14ac:dyDescent="0.3">
      <c r="A284" s="13"/>
      <c r="B284" s="13"/>
      <c r="C284" s="191"/>
      <c r="E284" s="197"/>
      <c r="F284" s="197"/>
      <c r="H284" s="197"/>
      <c r="I284" s="200"/>
      <c r="J284" s="197"/>
      <c r="L284" s="197"/>
      <c r="M284" s="200"/>
    </row>
    <row r="285" spans="1:13" s="180" customFormat="1" x14ac:dyDescent="0.3">
      <c r="A285" s="13"/>
      <c r="B285" s="13"/>
      <c r="C285" s="191"/>
      <c r="E285" s="197"/>
      <c r="F285" s="197"/>
      <c r="H285" s="197"/>
      <c r="I285" s="200"/>
      <c r="J285" s="197"/>
      <c r="L285" s="197"/>
      <c r="M285" s="200"/>
    </row>
    <row r="286" spans="1:13" s="180" customFormat="1" x14ac:dyDescent="0.3">
      <c r="A286" s="13"/>
      <c r="B286" s="13"/>
      <c r="C286" s="191"/>
      <c r="E286" s="197"/>
      <c r="F286" s="197"/>
      <c r="H286" s="197"/>
      <c r="I286" s="200"/>
      <c r="J286" s="197"/>
      <c r="L286" s="197"/>
      <c r="M286" s="200"/>
    </row>
    <row r="287" spans="1:13" s="180" customFormat="1" x14ac:dyDescent="0.3">
      <c r="A287" s="13"/>
      <c r="B287" s="13"/>
      <c r="C287" s="191"/>
      <c r="E287" s="197"/>
      <c r="F287" s="197"/>
      <c r="H287" s="197"/>
      <c r="I287" s="200"/>
      <c r="J287" s="197"/>
      <c r="L287" s="197"/>
      <c r="M287" s="200"/>
    </row>
    <row r="288" spans="1:13" s="180" customFormat="1" x14ac:dyDescent="0.3">
      <c r="A288" s="13"/>
      <c r="B288" s="13"/>
      <c r="C288" s="191"/>
      <c r="E288" s="197"/>
      <c r="F288" s="197"/>
      <c r="H288" s="197"/>
      <c r="I288" s="200"/>
      <c r="J288" s="197"/>
      <c r="L288" s="197"/>
      <c r="M288" s="200"/>
    </row>
    <row r="289" spans="1:13" s="180" customFormat="1" x14ac:dyDescent="0.3">
      <c r="A289" s="13"/>
      <c r="B289" s="13"/>
      <c r="C289" s="191"/>
      <c r="E289" s="197"/>
      <c r="F289" s="197"/>
      <c r="H289" s="197"/>
      <c r="I289" s="200"/>
      <c r="J289" s="197"/>
      <c r="L289" s="197"/>
      <c r="M289" s="200"/>
    </row>
    <row r="290" spans="1:13" s="180" customFormat="1" x14ac:dyDescent="0.3">
      <c r="A290" s="13"/>
      <c r="B290" s="13"/>
      <c r="C290" s="191"/>
      <c r="E290" s="197"/>
      <c r="F290" s="197"/>
      <c r="H290" s="197"/>
      <c r="I290" s="200"/>
      <c r="J290" s="197"/>
      <c r="L290" s="197"/>
      <c r="M290" s="200"/>
    </row>
    <row r="291" spans="1:13" s="180" customFormat="1" x14ac:dyDescent="0.3">
      <c r="A291" s="27"/>
      <c r="B291" s="155"/>
      <c r="C291" s="204"/>
      <c r="E291" s="197"/>
      <c r="F291" s="197"/>
      <c r="H291" s="197"/>
      <c r="I291" s="200"/>
      <c r="J291" s="197"/>
      <c r="L291" s="197"/>
      <c r="M291" s="200"/>
    </row>
    <row r="292" spans="1:13" s="180" customFormat="1" x14ac:dyDescent="0.3">
      <c r="A292" s="27"/>
      <c r="B292" s="155"/>
      <c r="C292" s="204"/>
      <c r="E292" s="197"/>
      <c r="F292" s="197"/>
      <c r="H292" s="197"/>
      <c r="I292" s="200"/>
      <c r="J292" s="197"/>
      <c r="L292" s="197"/>
      <c r="M292" s="200"/>
    </row>
    <row r="293" spans="1:13" s="180" customFormat="1" x14ac:dyDescent="0.3">
      <c r="A293" s="27"/>
      <c r="B293" s="155"/>
      <c r="C293" s="204"/>
      <c r="E293" s="197"/>
      <c r="F293" s="197"/>
      <c r="H293" s="197"/>
      <c r="I293" s="200"/>
      <c r="J293" s="197"/>
      <c r="L293" s="197"/>
      <c r="M293" s="200"/>
    </row>
    <row r="294" spans="1:13" s="180" customFormat="1" x14ac:dyDescent="0.3">
      <c r="A294" s="27"/>
      <c r="B294" s="155"/>
      <c r="C294" s="204"/>
      <c r="E294" s="197"/>
      <c r="F294" s="197"/>
      <c r="H294" s="197"/>
      <c r="I294" s="200"/>
      <c r="J294" s="197"/>
      <c r="L294" s="197"/>
      <c r="M294" s="200"/>
    </row>
    <row r="295" spans="1:13" s="180" customFormat="1" x14ac:dyDescent="0.3">
      <c r="A295" s="27"/>
      <c r="B295" s="155"/>
      <c r="C295" s="204"/>
      <c r="E295" s="197"/>
      <c r="F295" s="197"/>
      <c r="H295" s="197"/>
      <c r="I295" s="200"/>
      <c r="J295" s="197"/>
      <c r="L295" s="197"/>
      <c r="M295" s="200"/>
    </row>
    <row r="296" spans="1:13" s="180" customFormat="1" x14ac:dyDescent="0.3">
      <c r="A296" s="27"/>
      <c r="B296" s="155"/>
      <c r="C296" s="204"/>
      <c r="E296" s="197"/>
      <c r="F296" s="197"/>
      <c r="H296" s="197"/>
      <c r="I296" s="200"/>
      <c r="J296" s="197"/>
      <c r="L296" s="197"/>
      <c r="M296" s="200"/>
    </row>
    <row r="297" spans="1:13" s="180" customFormat="1" x14ac:dyDescent="0.3">
      <c r="A297" s="27"/>
      <c r="B297" s="155"/>
      <c r="C297" s="204"/>
      <c r="E297" s="197"/>
      <c r="F297" s="197"/>
      <c r="H297" s="197"/>
      <c r="I297" s="200"/>
      <c r="J297" s="197"/>
      <c r="L297" s="197"/>
      <c r="M297" s="200"/>
    </row>
    <row r="298" spans="1:13" s="180" customFormat="1" x14ac:dyDescent="0.3">
      <c r="A298" s="27"/>
      <c r="B298" s="155"/>
      <c r="C298" s="204"/>
      <c r="E298" s="197"/>
      <c r="F298" s="197"/>
      <c r="H298" s="197"/>
      <c r="I298" s="200"/>
      <c r="J298" s="197"/>
      <c r="L298" s="197"/>
      <c r="M298" s="200"/>
    </row>
    <row r="299" spans="1:13" s="180" customFormat="1" x14ac:dyDescent="0.3">
      <c r="A299" s="27"/>
      <c r="B299" s="155"/>
      <c r="C299" s="204"/>
      <c r="E299" s="197"/>
      <c r="F299" s="197"/>
      <c r="H299" s="197"/>
      <c r="I299" s="200"/>
      <c r="J299" s="197"/>
      <c r="L299" s="197"/>
      <c r="M299" s="200"/>
    </row>
    <row r="300" spans="1:13" s="180" customFormat="1" x14ac:dyDescent="0.3">
      <c r="A300" s="27"/>
      <c r="B300" s="155"/>
      <c r="C300" s="204"/>
      <c r="E300" s="197"/>
      <c r="F300" s="197"/>
      <c r="H300" s="197"/>
      <c r="I300" s="200"/>
      <c r="J300" s="197"/>
      <c r="L300" s="197"/>
      <c r="M300" s="200"/>
    </row>
    <row r="301" spans="1:13" s="180" customFormat="1" x14ac:dyDescent="0.3">
      <c r="A301" s="27"/>
      <c r="B301" s="155"/>
      <c r="C301" s="204"/>
      <c r="E301" s="197"/>
      <c r="F301" s="197"/>
      <c r="H301" s="197"/>
      <c r="I301" s="200"/>
      <c r="J301" s="197"/>
      <c r="L301" s="197"/>
      <c r="M301" s="200"/>
    </row>
    <row r="302" spans="1:13" s="180" customFormat="1" x14ac:dyDescent="0.3">
      <c r="A302" s="27"/>
      <c r="B302" s="155"/>
      <c r="C302" s="204"/>
      <c r="E302" s="197"/>
      <c r="F302" s="197"/>
      <c r="H302" s="197"/>
      <c r="I302" s="200"/>
      <c r="J302" s="197"/>
      <c r="L302" s="197"/>
      <c r="M302" s="200"/>
    </row>
    <row r="303" spans="1:13" s="180" customFormat="1" x14ac:dyDescent="0.3">
      <c r="A303" s="27"/>
      <c r="B303" s="155"/>
      <c r="C303" s="204"/>
      <c r="E303" s="197"/>
      <c r="F303" s="197"/>
      <c r="H303" s="197"/>
      <c r="I303" s="200"/>
      <c r="J303" s="197"/>
      <c r="L303" s="197"/>
      <c r="M303" s="200"/>
    </row>
    <row r="304" spans="1:13" s="180" customFormat="1" x14ac:dyDescent="0.3">
      <c r="A304" s="27"/>
      <c r="B304" s="155"/>
      <c r="C304" s="204"/>
      <c r="E304" s="197"/>
      <c r="F304" s="197"/>
      <c r="H304" s="197"/>
      <c r="I304" s="200"/>
      <c r="J304" s="197"/>
      <c r="L304" s="197"/>
      <c r="M304" s="200"/>
    </row>
    <row r="305" spans="1:13" s="180" customFormat="1" x14ac:dyDescent="0.3">
      <c r="A305" s="27"/>
      <c r="B305" s="155"/>
      <c r="C305" s="204"/>
      <c r="E305" s="197"/>
      <c r="F305" s="197"/>
      <c r="H305" s="197"/>
      <c r="I305" s="200"/>
      <c r="J305" s="197"/>
      <c r="L305" s="197"/>
      <c r="M305" s="200"/>
    </row>
    <row r="306" spans="1:13" s="180" customFormat="1" x14ac:dyDescent="0.3">
      <c r="A306" s="27"/>
      <c r="B306" s="155"/>
      <c r="C306" s="204"/>
      <c r="E306" s="197"/>
      <c r="F306" s="197"/>
      <c r="H306" s="197"/>
      <c r="I306" s="200"/>
      <c r="J306" s="197"/>
      <c r="L306" s="197"/>
      <c r="M306" s="200"/>
    </row>
    <row r="307" spans="1:13" s="180" customFormat="1" x14ac:dyDescent="0.3">
      <c r="A307" s="27"/>
      <c r="B307" s="155"/>
      <c r="C307" s="204"/>
      <c r="E307" s="197"/>
      <c r="F307" s="197"/>
      <c r="H307" s="197"/>
      <c r="I307" s="200"/>
      <c r="J307" s="197"/>
      <c r="L307" s="197"/>
      <c r="M307" s="200"/>
    </row>
    <row r="308" spans="1:13" s="180" customFormat="1" x14ac:dyDescent="0.3">
      <c r="A308" s="27"/>
      <c r="B308" s="155"/>
      <c r="C308" s="204"/>
      <c r="E308" s="197"/>
      <c r="F308" s="197"/>
      <c r="H308" s="197"/>
      <c r="I308" s="200"/>
      <c r="J308" s="197"/>
      <c r="L308" s="197"/>
      <c r="M308" s="200"/>
    </row>
    <row r="309" spans="1:13" s="180" customFormat="1" x14ac:dyDescent="0.3">
      <c r="A309" s="27"/>
      <c r="B309" s="155"/>
      <c r="C309" s="204"/>
      <c r="E309" s="197"/>
      <c r="F309" s="197"/>
      <c r="H309" s="197"/>
      <c r="I309" s="200"/>
      <c r="J309" s="197"/>
      <c r="L309" s="197"/>
      <c r="M309" s="200"/>
    </row>
    <row r="310" spans="1:13" s="180" customFormat="1" x14ac:dyDescent="0.3">
      <c r="A310" s="27"/>
      <c r="B310" s="155"/>
      <c r="C310" s="204"/>
      <c r="E310" s="197"/>
      <c r="F310" s="197"/>
      <c r="H310" s="197"/>
      <c r="I310" s="200"/>
      <c r="J310" s="197"/>
      <c r="L310" s="197"/>
      <c r="M310" s="200"/>
    </row>
    <row r="311" spans="1:13" s="180" customFormat="1" x14ac:dyDescent="0.3">
      <c r="A311" s="27"/>
      <c r="B311" s="155"/>
      <c r="C311" s="204"/>
      <c r="E311" s="197"/>
      <c r="F311" s="197"/>
      <c r="H311" s="197"/>
      <c r="I311" s="200"/>
      <c r="J311" s="197"/>
      <c r="L311" s="197"/>
      <c r="M311" s="200"/>
    </row>
    <row r="312" spans="1:13" s="180" customFormat="1" x14ac:dyDescent="0.3">
      <c r="A312" s="27"/>
      <c r="B312" s="155"/>
      <c r="C312" s="204"/>
      <c r="E312" s="197"/>
      <c r="F312" s="197"/>
      <c r="H312" s="197"/>
      <c r="I312" s="200"/>
      <c r="J312" s="197"/>
      <c r="L312" s="197"/>
      <c r="M312" s="200"/>
    </row>
    <row r="313" spans="1:13" s="180" customFormat="1" x14ac:dyDescent="0.3">
      <c r="A313" s="27"/>
      <c r="B313" s="155"/>
      <c r="C313" s="204"/>
      <c r="E313" s="197"/>
      <c r="F313" s="197"/>
      <c r="H313" s="197"/>
      <c r="I313" s="200"/>
      <c r="J313" s="197"/>
      <c r="L313" s="197"/>
      <c r="M313" s="200"/>
    </row>
    <row r="314" spans="1:13" s="180" customFormat="1" x14ac:dyDescent="0.3">
      <c r="A314" s="27"/>
      <c r="B314" s="155"/>
      <c r="C314" s="204"/>
      <c r="E314" s="197"/>
      <c r="F314" s="197"/>
      <c r="H314" s="197"/>
      <c r="I314" s="200"/>
      <c r="J314" s="197"/>
      <c r="L314" s="197"/>
      <c r="M314" s="200"/>
    </row>
    <row r="315" spans="1:13" s="180" customFormat="1" x14ac:dyDescent="0.3">
      <c r="A315" s="27"/>
      <c r="B315" s="155"/>
      <c r="C315" s="204"/>
      <c r="E315" s="197"/>
      <c r="F315" s="197"/>
      <c r="H315" s="197"/>
      <c r="I315" s="200"/>
      <c r="J315" s="197"/>
      <c r="L315" s="197"/>
      <c r="M315" s="200"/>
    </row>
    <row r="316" spans="1:13" s="180" customFormat="1" x14ac:dyDescent="0.3">
      <c r="A316" s="27"/>
      <c r="B316" s="155"/>
      <c r="C316" s="204"/>
      <c r="E316" s="197"/>
      <c r="F316" s="197"/>
      <c r="H316" s="197"/>
      <c r="I316" s="200"/>
      <c r="J316" s="197"/>
      <c r="L316" s="197"/>
      <c r="M316" s="200"/>
    </row>
    <row r="317" spans="1:13" s="180" customFormat="1" x14ac:dyDescent="0.3">
      <c r="A317" s="27"/>
      <c r="B317" s="155"/>
      <c r="C317" s="204"/>
      <c r="E317" s="197"/>
      <c r="F317" s="197"/>
      <c r="H317" s="197"/>
      <c r="I317" s="200"/>
      <c r="J317" s="197"/>
      <c r="L317" s="197"/>
      <c r="M317" s="200"/>
    </row>
    <row r="318" spans="1:13" s="180" customFormat="1" x14ac:dyDescent="0.3">
      <c r="A318" s="27"/>
      <c r="B318" s="155"/>
      <c r="C318" s="204"/>
      <c r="E318" s="197"/>
      <c r="F318" s="197"/>
      <c r="H318" s="197"/>
      <c r="I318" s="200"/>
      <c r="J318" s="197"/>
      <c r="L318" s="197"/>
      <c r="M318" s="200"/>
    </row>
    <row r="319" spans="1:13" s="180" customFormat="1" x14ac:dyDescent="0.3">
      <c r="A319" s="27"/>
      <c r="B319" s="155"/>
      <c r="C319" s="204"/>
      <c r="E319" s="197"/>
      <c r="F319" s="197"/>
      <c r="H319" s="197"/>
      <c r="I319" s="200"/>
      <c r="J319" s="197"/>
      <c r="L319" s="197"/>
      <c r="M319" s="200"/>
    </row>
    <row r="320" spans="1:13" s="180" customFormat="1" x14ac:dyDescent="0.3">
      <c r="A320" s="27"/>
      <c r="B320" s="155"/>
      <c r="C320" s="204"/>
      <c r="E320" s="197"/>
      <c r="F320" s="197"/>
      <c r="H320" s="197"/>
      <c r="I320" s="200"/>
      <c r="J320" s="197"/>
      <c r="L320" s="197"/>
      <c r="M320" s="200"/>
    </row>
    <row r="321" spans="1:13" s="180" customFormat="1" x14ac:dyDescent="0.3">
      <c r="A321" s="27"/>
      <c r="B321" s="155"/>
      <c r="C321" s="204"/>
      <c r="E321" s="197"/>
      <c r="F321" s="197"/>
      <c r="H321" s="197"/>
      <c r="I321" s="200"/>
      <c r="J321" s="197"/>
      <c r="L321" s="197"/>
      <c r="M321" s="200"/>
    </row>
    <row r="322" spans="1:13" s="180" customFormat="1" x14ac:dyDescent="0.3">
      <c r="A322" s="27"/>
      <c r="B322" s="155"/>
      <c r="C322" s="204"/>
      <c r="E322" s="197"/>
      <c r="F322" s="197"/>
      <c r="H322" s="197"/>
      <c r="I322" s="200"/>
      <c r="J322" s="197"/>
      <c r="L322" s="197"/>
      <c r="M322" s="200"/>
    </row>
    <row r="323" spans="1:13" s="180" customFormat="1" x14ac:dyDescent="0.3">
      <c r="A323" s="27"/>
      <c r="B323" s="155"/>
      <c r="C323" s="204"/>
      <c r="E323" s="197"/>
      <c r="F323" s="197"/>
      <c r="H323" s="197"/>
      <c r="I323" s="200"/>
      <c r="J323" s="197"/>
      <c r="L323" s="197"/>
      <c r="M323" s="200"/>
    </row>
    <row r="324" spans="1:13" s="180" customFormat="1" x14ac:dyDescent="0.3">
      <c r="A324" s="27"/>
      <c r="B324" s="155"/>
      <c r="C324" s="204"/>
      <c r="E324" s="197"/>
      <c r="F324" s="197"/>
      <c r="H324" s="197"/>
      <c r="I324" s="200"/>
      <c r="J324" s="197"/>
      <c r="L324" s="197"/>
      <c r="M324" s="200"/>
    </row>
    <row r="325" spans="1:13" s="180" customFormat="1" x14ac:dyDescent="0.3">
      <c r="A325" s="27"/>
      <c r="B325" s="155"/>
      <c r="C325" s="204"/>
      <c r="E325" s="197"/>
      <c r="F325" s="197"/>
      <c r="H325" s="197"/>
      <c r="I325" s="200"/>
      <c r="J325" s="197"/>
      <c r="L325" s="197"/>
      <c r="M325" s="200"/>
    </row>
    <row r="326" spans="1:13" s="180" customFormat="1" x14ac:dyDescent="0.3">
      <c r="A326" s="27"/>
      <c r="B326" s="155"/>
      <c r="C326" s="204"/>
      <c r="E326" s="197"/>
      <c r="F326" s="197"/>
      <c r="H326" s="197"/>
      <c r="I326" s="200"/>
      <c r="J326" s="197"/>
      <c r="L326" s="197"/>
      <c r="M326" s="200"/>
    </row>
    <row r="327" spans="1:13" s="180" customFormat="1" x14ac:dyDescent="0.3">
      <c r="A327" s="27"/>
      <c r="B327" s="155"/>
      <c r="C327" s="204"/>
      <c r="E327" s="197"/>
      <c r="F327" s="197"/>
      <c r="H327" s="197"/>
      <c r="I327" s="200"/>
      <c r="J327" s="197"/>
      <c r="L327" s="197"/>
      <c r="M327" s="200"/>
    </row>
    <row r="328" spans="1:13" s="180" customFormat="1" x14ac:dyDescent="0.3">
      <c r="A328" s="27"/>
      <c r="B328" s="155"/>
      <c r="C328" s="204"/>
      <c r="E328" s="197"/>
      <c r="F328" s="197"/>
      <c r="H328" s="197"/>
      <c r="I328" s="200"/>
      <c r="J328" s="197"/>
      <c r="L328" s="197"/>
      <c r="M328" s="200"/>
    </row>
    <row r="329" spans="1:13" s="180" customFormat="1" x14ac:dyDescent="0.3">
      <c r="A329" s="27"/>
      <c r="B329" s="155"/>
      <c r="C329" s="204"/>
      <c r="E329" s="197"/>
      <c r="F329" s="197"/>
      <c r="H329" s="197"/>
      <c r="I329" s="200"/>
      <c r="J329" s="197"/>
      <c r="L329" s="197"/>
      <c r="M329" s="200"/>
    </row>
    <row r="330" spans="1:13" s="180" customFormat="1" x14ac:dyDescent="0.3">
      <c r="A330" s="27"/>
      <c r="B330" s="155"/>
      <c r="C330" s="204"/>
      <c r="E330" s="197"/>
      <c r="F330" s="197"/>
      <c r="H330" s="197"/>
      <c r="I330" s="200"/>
      <c r="J330" s="197"/>
      <c r="L330" s="197"/>
      <c r="M330" s="200"/>
    </row>
    <row r="331" spans="1:13" s="180" customFormat="1" x14ac:dyDescent="0.3">
      <c r="A331" s="27"/>
      <c r="B331" s="155"/>
      <c r="C331" s="204"/>
      <c r="E331" s="197"/>
      <c r="F331" s="197"/>
      <c r="H331" s="197"/>
      <c r="I331" s="200"/>
      <c r="J331" s="197"/>
      <c r="L331" s="197"/>
      <c r="M331" s="200"/>
    </row>
    <row r="332" spans="1:13" s="180" customFormat="1" x14ac:dyDescent="0.3">
      <c r="A332" s="27"/>
      <c r="B332" s="155"/>
      <c r="C332" s="204"/>
      <c r="E332" s="197"/>
      <c r="F332" s="197"/>
      <c r="H332" s="197"/>
      <c r="I332" s="200"/>
      <c r="J332" s="197"/>
      <c r="L332" s="197"/>
      <c r="M332" s="200"/>
    </row>
    <row r="333" spans="1:13" s="180" customFormat="1" x14ac:dyDescent="0.3">
      <c r="A333" s="27"/>
      <c r="B333" s="155"/>
      <c r="C333" s="204"/>
      <c r="E333" s="197"/>
      <c r="F333" s="197"/>
      <c r="H333" s="197"/>
      <c r="I333" s="200"/>
      <c r="J333" s="197"/>
      <c r="L333" s="197"/>
      <c r="M333" s="200"/>
    </row>
    <row r="334" spans="1:13" s="180" customFormat="1" x14ac:dyDescent="0.3">
      <c r="A334" s="27"/>
      <c r="B334" s="155"/>
      <c r="C334" s="204"/>
      <c r="E334" s="197"/>
      <c r="F334" s="197"/>
      <c r="H334" s="197"/>
      <c r="I334" s="200"/>
      <c r="J334" s="197"/>
      <c r="L334" s="197"/>
      <c r="M334" s="200"/>
    </row>
    <row r="335" spans="1:13" s="180" customFormat="1" x14ac:dyDescent="0.3">
      <c r="A335" s="27"/>
      <c r="B335" s="155"/>
      <c r="C335" s="204"/>
      <c r="E335" s="197"/>
      <c r="F335" s="197"/>
      <c r="H335" s="197"/>
      <c r="I335" s="200"/>
      <c r="J335" s="197"/>
      <c r="L335" s="197"/>
      <c r="M335" s="200"/>
    </row>
    <row r="336" spans="1:13" s="180" customFormat="1" x14ac:dyDescent="0.3">
      <c r="A336" s="27"/>
      <c r="B336" s="155"/>
      <c r="C336" s="204"/>
      <c r="E336" s="197"/>
      <c r="F336" s="197"/>
      <c r="H336" s="197"/>
      <c r="I336" s="200"/>
      <c r="J336" s="197"/>
      <c r="L336" s="197"/>
      <c r="M336" s="200"/>
    </row>
    <row r="337" spans="1:13" s="180" customFormat="1" x14ac:dyDescent="0.3">
      <c r="A337" s="27"/>
      <c r="B337" s="155"/>
      <c r="C337" s="204"/>
      <c r="E337" s="197"/>
      <c r="F337" s="197"/>
      <c r="H337" s="197"/>
      <c r="I337" s="200"/>
      <c r="J337" s="197"/>
      <c r="L337" s="197"/>
      <c r="M337" s="200"/>
    </row>
    <row r="338" spans="1:13" s="180" customFormat="1" x14ac:dyDescent="0.3">
      <c r="A338" s="27"/>
      <c r="B338" s="155"/>
      <c r="C338" s="204"/>
      <c r="E338" s="197"/>
      <c r="F338" s="197"/>
      <c r="H338" s="197"/>
      <c r="I338" s="200"/>
      <c r="J338" s="197"/>
      <c r="L338" s="197"/>
      <c r="M338" s="200"/>
    </row>
    <row r="339" spans="1:13" s="180" customFormat="1" x14ac:dyDescent="0.3">
      <c r="A339" s="27"/>
      <c r="B339" s="155"/>
      <c r="C339" s="204"/>
      <c r="E339" s="197"/>
      <c r="F339" s="197"/>
      <c r="H339" s="197"/>
      <c r="I339" s="200"/>
      <c r="J339" s="197"/>
      <c r="L339" s="197"/>
      <c r="M339" s="200"/>
    </row>
    <row r="340" spans="1:13" s="180" customFormat="1" x14ac:dyDescent="0.3">
      <c r="A340" s="27"/>
      <c r="B340" s="155"/>
      <c r="C340" s="204"/>
      <c r="E340" s="197"/>
      <c r="F340" s="197"/>
      <c r="H340" s="197"/>
      <c r="I340" s="200"/>
      <c r="J340" s="197"/>
      <c r="L340" s="197"/>
      <c r="M340" s="200"/>
    </row>
    <row r="341" spans="1:13" s="180" customFormat="1" x14ac:dyDescent="0.3">
      <c r="A341" s="27"/>
      <c r="B341" s="155"/>
      <c r="C341" s="204"/>
      <c r="E341" s="197"/>
      <c r="F341" s="197"/>
      <c r="H341" s="197"/>
      <c r="I341" s="200"/>
      <c r="J341" s="197"/>
      <c r="L341" s="197"/>
      <c r="M341" s="200"/>
    </row>
    <row r="342" spans="1:13" s="180" customFormat="1" x14ac:dyDescent="0.3">
      <c r="A342" s="27"/>
      <c r="B342" s="155"/>
      <c r="C342" s="204"/>
      <c r="E342" s="197"/>
      <c r="F342" s="197"/>
      <c r="H342" s="197"/>
      <c r="I342" s="200"/>
      <c r="J342" s="197"/>
      <c r="L342" s="197"/>
      <c r="M342" s="200"/>
    </row>
    <row r="343" spans="1:13" s="180" customFormat="1" x14ac:dyDescent="0.3">
      <c r="A343" s="27"/>
      <c r="B343" s="155"/>
      <c r="C343" s="204"/>
      <c r="E343" s="197"/>
      <c r="F343" s="197"/>
      <c r="H343" s="197"/>
      <c r="I343" s="200"/>
      <c r="J343" s="197"/>
      <c r="L343" s="197"/>
      <c r="M343" s="200"/>
    </row>
    <row r="344" spans="1:13" s="180" customFormat="1" x14ac:dyDescent="0.3">
      <c r="A344" s="27"/>
      <c r="B344" s="155"/>
      <c r="C344" s="204"/>
      <c r="E344" s="197"/>
      <c r="F344" s="197"/>
      <c r="H344" s="197"/>
      <c r="I344" s="200"/>
      <c r="J344" s="197"/>
      <c r="L344" s="197"/>
      <c r="M344" s="200"/>
    </row>
    <row r="345" spans="1:13" s="180" customFormat="1" x14ac:dyDescent="0.3">
      <c r="A345" s="27"/>
      <c r="B345" s="155"/>
      <c r="C345" s="204"/>
      <c r="E345" s="197"/>
      <c r="F345" s="197"/>
      <c r="H345" s="197"/>
      <c r="I345" s="200"/>
      <c r="J345" s="197"/>
      <c r="L345" s="197"/>
      <c r="M345" s="200"/>
    </row>
    <row r="346" spans="1:13" s="180" customFormat="1" x14ac:dyDescent="0.3">
      <c r="A346" s="27"/>
      <c r="B346" s="155"/>
      <c r="C346" s="204"/>
      <c r="E346" s="197"/>
      <c r="F346" s="197"/>
      <c r="H346" s="197"/>
      <c r="I346" s="200"/>
      <c r="J346" s="197"/>
      <c r="L346" s="197"/>
      <c r="M346" s="200"/>
    </row>
    <row r="347" spans="1:13" s="180" customFormat="1" x14ac:dyDescent="0.3">
      <c r="A347" s="27"/>
      <c r="B347" s="155"/>
      <c r="C347" s="204"/>
      <c r="E347" s="197"/>
      <c r="F347" s="197"/>
      <c r="H347" s="197"/>
      <c r="I347" s="200"/>
      <c r="J347" s="197"/>
      <c r="L347" s="197"/>
      <c r="M347" s="200"/>
    </row>
    <row r="348" spans="1:13" s="180" customFormat="1" x14ac:dyDescent="0.3">
      <c r="A348" s="27"/>
      <c r="B348" s="155"/>
      <c r="C348" s="204"/>
      <c r="E348" s="197"/>
      <c r="F348" s="197"/>
      <c r="H348" s="197"/>
      <c r="I348" s="200"/>
      <c r="J348" s="197"/>
      <c r="L348" s="197"/>
      <c r="M348" s="200"/>
    </row>
    <row r="349" spans="1:13" s="180" customFormat="1" x14ac:dyDescent="0.3">
      <c r="A349" s="27"/>
      <c r="B349" s="155"/>
      <c r="C349" s="204"/>
      <c r="E349" s="197"/>
      <c r="F349" s="197"/>
      <c r="H349" s="197"/>
      <c r="I349" s="200"/>
      <c r="J349" s="197"/>
      <c r="L349" s="197"/>
      <c r="M349" s="200"/>
    </row>
    <row r="350" spans="1:13" s="180" customFormat="1" x14ac:dyDescent="0.3">
      <c r="A350" s="27"/>
      <c r="B350" s="155"/>
      <c r="C350" s="204"/>
      <c r="E350" s="197"/>
      <c r="F350" s="197"/>
      <c r="H350" s="197"/>
      <c r="I350" s="200"/>
      <c r="J350" s="197"/>
      <c r="L350" s="197"/>
      <c r="M350" s="200"/>
    </row>
    <row r="351" spans="1:13" s="180" customFormat="1" x14ac:dyDescent="0.3">
      <c r="A351" s="27"/>
      <c r="B351" s="155"/>
      <c r="C351" s="204"/>
      <c r="E351" s="197"/>
      <c r="F351" s="197"/>
      <c r="H351" s="197"/>
      <c r="I351" s="200"/>
      <c r="J351" s="197"/>
      <c r="L351" s="197"/>
      <c r="M351" s="200"/>
    </row>
    <row r="352" spans="1:13" s="180" customFormat="1" x14ac:dyDescent="0.3">
      <c r="A352" s="27"/>
      <c r="B352" s="155"/>
      <c r="C352" s="204"/>
      <c r="E352" s="197"/>
      <c r="F352" s="197"/>
      <c r="H352" s="197"/>
      <c r="I352" s="200"/>
      <c r="J352" s="197"/>
      <c r="L352" s="197"/>
      <c r="M352" s="200"/>
    </row>
    <row r="353" spans="1:13" s="180" customFormat="1" x14ac:dyDescent="0.3">
      <c r="A353" s="27"/>
      <c r="B353" s="155"/>
      <c r="C353" s="204"/>
      <c r="E353" s="197"/>
      <c r="F353" s="197"/>
      <c r="H353" s="197"/>
      <c r="I353" s="200"/>
      <c r="J353" s="197"/>
      <c r="L353" s="197"/>
      <c r="M353" s="200"/>
    </row>
    <row r="354" spans="1:13" s="180" customFormat="1" x14ac:dyDescent="0.3">
      <c r="A354" s="27"/>
      <c r="B354" s="155"/>
      <c r="C354" s="204"/>
      <c r="E354" s="197"/>
      <c r="F354" s="197"/>
      <c r="H354" s="197"/>
      <c r="I354" s="200"/>
      <c r="J354" s="197"/>
      <c r="L354" s="197"/>
      <c r="M354" s="200"/>
    </row>
    <row r="355" spans="1:13" s="180" customFormat="1" x14ac:dyDescent="0.3">
      <c r="A355" s="27"/>
      <c r="B355" s="155"/>
      <c r="C355" s="204"/>
      <c r="E355" s="197"/>
      <c r="F355" s="197"/>
      <c r="H355" s="197"/>
      <c r="I355" s="200"/>
      <c r="J355" s="197"/>
      <c r="L355" s="197"/>
      <c r="M355" s="200"/>
    </row>
    <row r="356" spans="1:13" s="180" customFormat="1" x14ac:dyDescent="0.3">
      <c r="A356" s="27"/>
      <c r="B356" s="155"/>
      <c r="C356" s="204"/>
      <c r="E356" s="197"/>
      <c r="F356" s="197"/>
      <c r="H356" s="197"/>
      <c r="I356" s="200"/>
      <c r="J356" s="197"/>
      <c r="L356" s="197"/>
      <c r="M356" s="200"/>
    </row>
    <row r="357" spans="1:13" s="180" customFormat="1" x14ac:dyDescent="0.3">
      <c r="A357" s="27"/>
      <c r="B357" s="155"/>
      <c r="C357" s="204"/>
      <c r="E357" s="197"/>
      <c r="F357" s="197"/>
      <c r="H357" s="197"/>
      <c r="I357" s="200"/>
      <c r="J357" s="197"/>
      <c r="L357" s="197"/>
      <c r="M357" s="200"/>
    </row>
    <row r="358" spans="1:13" s="180" customFormat="1" x14ac:dyDescent="0.3">
      <c r="A358" s="27"/>
      <c r="B358" s="155"/>
      <c r="C358" s="204"/>
      <c r="E358" s="197"/>
      <c r="F358" s="197"/>
      <c r="H358" s="197"/>
      <c r="I358" s="200"/>
      <c r="J358" s="197"/>
      <c r="L358" s="197"/>
      <c r="M358" s="200"/>
    </row>
    <row r="359" spans="1:13" s="180" customFormat="1" x14ac:dyDescent="0.3">
      <c r="A359" s="27"/>
      <c r="B359" s="155"/>
      <c r="C359" s="204"/>
      <c r="E359" s="197"/>
      <c r="F359" s="197"/>
      <c r="H359" s="197"/>
      <c r="I359" s="200"/>
      <c r="J359" s="197"/>
      <c r="L359" s="197"/>
      <c r="M359" s="200"/>
    </row>
    <row r="360" spans="1:13" s="180" customFormat="1" x14ac:dyDescent="0.3">
      <c r="A360" s="27"/>
      <c r="B360" s="155"/>
      <c r="C360" s="204"/>
      <c r="E360" s="197"/>
      <c r="F360" s="197"/>
      <c r="H360" s="197"/>
      <c r="I360" s="200"/>
      <c r="J360" s="197"/>
      <c r="L360" s="197"/>
      <c r="M360" s="200"/>
    </row>
    <row r="361" spans="1:13" s="180" customFormat="1" x14ac:dyDescent="0.3">
      <c r="A361" s="27"/>
      <c r="B361" s="155"/>
      <c r="C361" s="204"/>
      <c r="E361" s="197"/>
      <c r="F361" s="197"/>
      <c r="H361" s="197"/>
      <c r="I361" s="200"/>
      <c r="J361" s="197"/>
      <c r="L361" s="197"/>
      <c r="M361" s="200"/>
    </row>
    <row r="362" spans="1:13" s="180" customFormat="1" x14ac:dyDescent="0.3">
      <c r="A362" s="27"/>
      <c r="B362" s="155"/>
      <c r="C362" s="204"/>
      <c r="E362" s="197"/>
      <c r="F362" s="197"/>
      <c r="H362" s="197"/>
      <c r="I362" s="200"/>
      <c r="J362" s="197"/>
      <c r="L362" s="197"/>
      <c r="M362" s="200"/>
    </row>
    <row r="363" spans="1:13" s="180" customFormat="1" x14ac:dyDescent="0.3">
      <c r="A363" s="27"/>
      <c r="B363" s="155"/>
      <c r="C363" s="204"/>
      <c r="E363" s="197"/>
      <c r="F363" s="197"/>
      <c r="H363" s="197"/>
      <c r="I363" s="200"/>
      <c r="J363" s="197"/>
      <c r="L363" s="197"/>
      <c r="M363" s="200"/>
    </row>
    <row r="364" spans="1:13" s="180" customFormat="1" x14ac:dyDescent="0.3">
      <c r="A364" s="27"/>
      <c r="B364" s="155"/>
      <c r="C364" s="204"/>
      <c r="E364" s="197"/>
      <c r="F364" s="197"/>
      <c r="H364" s="197"/>
      <c r="I364" s="200"/>
      <c r="J364" s="197"/>
      <c r="L364" s="197"/>
      <c r="M364" s="200"/>
    </row>
    <row r="365" spans="1:13" s="180" customFormat="1" x14ac:dyDescent="0.3">
      <c r="A365" s="27"/>
      <c r="B365" s="155"/>
      <c r="C365" s="204"/>
      <c r="E365" s="197"/>
      <c r="F365" s="197"/>
      <c r="H365" s="197"/>
      <c r="I365" s="200"/>
      <c r="J365" s="197"/>
      <c r="L365" s="197"/>
      <c r="M365" s="200"/>
    </row>
    <row r="366" spans="1:13" s="180" customFormat="1" x14ac:dyDescent="0.3">
      <c r="A366" s="27"/>
      <c r="B366" s="155"/>
      <c r="C366" s="204"/>
      <c r="E366" s="197"/>
      <c r="F366" s="197"/>
      <c r="H366" s="197"/>
      <c r="I366" s="200"/>
      <c r="J366" s="197"/>
      <c r="L366" s="197"/>
      <c r="M366" s="200"/>
    </row>
    <row r="367" spans="1:13" s="180" customFormat="1" x14ac:dyDescent="0.3">
      <c r="A367" s="27"/>
      <c r="B367" s="155"/>
      <c r="C367" s="204"/>
      <c r="E367" s="197"/>
      <c r="F367" s="197"/>
      <c r="H367" s="197"/>
      <c r="I367" s="200"/>
      <c r="J367" s="197"/>
      <c r="L367" s="197"/>
      <c r="M367" s="200"/>
    </row>
    <row r="368" spans="1:13" s="180" customFormat="1" x14ac:dyDescent="0.3">
      <c r="A368" s="27"/>
      <c r="B368" s="155"/>
      <c r="C368" s="204"/>
      <c r="E368" s="197"/>
      <c r="F368" s="197"/>
      <c r="H368" s="197"/>
      <c r="I368" s="200"/>
      <c r="J368" s="197"/>
      <c r="L368" s="197"/>
      <c r="M368" s="200"/>
    </row>
    <row r="369" spans="1:13" s="180" customFormat="1" x14ac:dyDescent="0.3">
      <c r="A369" s="27"/>
      <c r="B369" s="155"/>
      <c r="C369" s="204"/>
      <c r="E369" s="197"/>
      <c r="F369" s="197"/>
      <c r="H369" s="197"/>
      <c r="I369" s="200"/>
      <c r="J369" s="197"/>
      <c r="L369" s="197"/>
      <c r="M369" s="200"/>
    </row>
    <row r="370" spans="1:13" s="180" customFormat="1" x14ac:dyDescent="0.3">
      <c r="A370" s="27"/>
      <c r="B370" s="155"/>
      <c r="C370" s="204"/>
      <c r="E370" s="197"/>
      <c r="F370" s="197"/>
      <c r="H370" s="197"/>
      <c r="I370" s="200"/>
      <c r="J370" s="197"/>
      <c r="L370" s="197"/>
      <c r="M370" s="200"/>
    </row>
    <row r="371" spans="1:13" s="180" customFormat="1" x14ac:dyDescent="0.3">
      <c r="A371" s="27"/>
      <c r="B371" s="155"/>
      <c r="C371" s="204"/>
      <c r="E371" s="197"/>
      <c r="F371" s="197"/>
      <c r="H371" s="197"/>
      <c r="I371" s="200"/>
      <c r="J371" s="197"/>
      <c r="L371" s="197"/>
      <c r="M371" s="200"/>
    </row>
    <row r="372" spans="1:13" s="180" customFormat="1" x14ac:dyDescent="0.3">
      <c r="A372" s="27"/>
      <c r="B372" s="155"/>
      <c r="C372" s="204"/>
      <c r="E372" s="197"/>
      <c r="F372" s="197"/>
      <c r="H372" s="197"/>
      <c r="I372" s="200"/>
      <c r="J372" s="197"/>
      <c r="L372" s="197"/>
      <c r="M372" s="200"/>
    </row>
    <row r="373" spans="1:13" s="180" customFormat="1" x14ac:dyDescent="0.3">
      <c r="A373" s="27"/>
      <c r="B373" s="155"/>
      <c r="C373" s="204"/>
      <c r="E373" s="197"/>
      <c r="F373" s="197"/>
      <c r="H373" s="197"/>
      <c r="I373" s="200"/>
      <c r="J373" s="197"/>
      <c r="L373" s="197"/>
      <c r="M373" s="200"/>
    </row>
    <row r="374" spans="1:13" s="180" customFormat="1" x14ac:dyDescent="0.3">
      <c r="A374" s="27"/>
      <c r="B374" s="155"/>
      <c r="C374" s="204"/>
      <c r="E374" s="197"/>
      <c r="F374" s="197"/>
      <c r="H374" s="197"/>
      <c r="I374" s="200"/>
      <c r="J374" s="197"/>
      <c r="L374" s="197"/>
      <c r="M374" s="200"/>
    </row>
    <row r="375" spans="1:13" s="180" customFormat="1" x14ac:dyDescent="0.3">
      <c r="A375" s="27"/>
      <c r="B375" s="155"/>
      <c r="C375" s="204"/>
      <c r="E375" s="197"/>
      <c r="F375" s="197"/>
      <c r="H375" s="197"/>
      <c r="I375" s="200"/>
      <c r="J375" s="197"/>
      <c r="L375" s="197"/>
      <c r="M375" s="200"/>
    </row>
    <row r="376" spans="1:13" s="180" customFormat="1" x14ac:dyDescent="0.3">
      <c r="A376" s="27"/>
      <c r="B376" s="155"/>
      <c r="C376" s="204"/>
      <c r="E376" s="197"/>
      <c r="F376" s="197"/>
      <c r="H376" s="197"/>
      <c r="I376" s="200"/>
      <c r="J376" s="197"/>
      <c r="L376" s="197"/>
      <c r="M376" s="200"/>
    </row>
    <row r="377" spans="1:13" s="180" customFormat="1" x14ac:dyDescent="0.3">
      <c r="A377" s="27"/>
      <c r="B377" s="155"/>
      <c r="C377" s="204"/>
      <c r="E377" s="197"/>
      <c r="F377" s="197"/>
      <c r="H377" s="197"/>
      <c r="I377" s="200"/>
      <c r="J377" s="197"/>
      <c r="L377" s="197"/>
      <c r="M377" s="200"/>
    </row>
    <row r="378" spans="1:13" s="180" customFormat="1" x14ac:dyDescent="0.3">
      <c r="A378" s="27"/>
      <c r="B378" s="155"/>
      <c r="C378" s="204"/>
      <c r="E378" s="197"/>
      <c r="F378" s="197"/>
      <c r="H378" s="197"/>
      <c r="I378" s="200"/>
      <c r="J378" s="197"/>
      <c r="L378" s="197"/>
      <c r="M378" s="200"/>
    </row>
    <row r="379" spans="1:13" s="180" customFormat="1" x14ac:dyDescent="0.3">
      <c r="A379" s="27"/>
      <c r="B379" s="155"/>
      <c r="C379" s="204"/>
      <c r="E379" s="197"/>
      <c r="F379" s="197"/>
      <c r="H379" s="197"/>
      <c r="I379" s="200"/>
      <c r="J379" s="197"/>
      <c r="L379" s="197"/>
      <c r="M379" s="200"/>
    </row>
    <row r="380" spans="1:13" s="180" customFormat="1" x14ac:dyDescent="0.3">
      <c r="A380" s="27"/>
      <c r="B380" s="155"/>
      <c r="C380" s="204"/>
      <c r="E380" s="197"/>
      <c r="F380" s="197"/>
      <c r="H380" s="197"/>
      <c r="I380" s="200"/>
      <c r="J380" s="197"/>
      <c r="L380" s="197"/>
      <c r="M380" s="200"/>
    </row>
    <row r="381" spans="1:13" s="180" customFormat="1" x14ac:dyDescent="0.3">
      <c r="A381" s="27"/>
      <c r="B381" s="155"/>
      <c r="C381" s="204"/>
      <c r="E381" s="197"/>
      <c r="F381" s="197"/>
      <c r="H381" s="197"/>
      <c r="I381" s="200"/>
      <c r="J381" s="197"/>
      <c r="L381" s="197"/>
      <c r="M381" s="200"/>
    </row>
    <row r="382" spans="1:13" s="180" customFormat="1" x14ac:dyDescent="0.3">
      <c r="A382" s="27"/>
      <c r="B382" s="155"/>
      <c r="C382" s="204"/>
      <c r="E382" s="197"/>
      <c r="F382" s="197"/>
      <c r="H382" s="197"/>
      <c r="I382" s="200"/>
      <c r="J382" s="197"/>
      <c r="L382" s="197"/>
      <c r="M382" s="200"/>
    </row>
    <row r="383" spans="1:13" s="180" customFormat="1" x14ac:dyDescent="0.3">
      <c r="A383" s="27"/>
      <c r="B383" s="155"/>
      <c r="C383" s="204"/>
      <c r="E383" s="197"/>
      <c r="F383" s="197"/>
      <c r="H383" s="197"/>
      <c r="I383" s="200"/>
      <c r="J383" s="197"/>
      <c r="L383" s="197"/>
      <c r="M383" s="200"/>
    </row>
    <row r="384" spans="1:13" s="180" customFormat="1" x14ac:dyDescent="0.3">
      <c r="A384" s="27"/>
      <c r="B384" s="155"/>
      <c r="C384" s="204"/>
      <c r="E384" s="197"/>
      <c r="F384" s="197"/>
      <c r="H384" s="197"/>
      <c r="I384" s="200"/>
      <c r="J384" s="197"/>
      <c r="L384" s="197"/>
      <c r="M384" s="200"/>
    </row>
    <row r="385" spans="1:13" s="180" customFormat="1" x14ac:dyDescent="0.3">
      <c r="A385" s="27"/>
      <c r="B385" s="155"/>
      <c r="C385" s="204"/>
      <c r="E385" s="197"/>
      <c r="F385" s="197"/>
      <c r="H385" s="197"/>
      <c r="I385" s="200"/>
      <c r="J385" s="197"/>
      <c r="L385" s="197"/>
      <c r="M385" s="200"/>
    </row>
    <row r="386" spans="1:13" s="180" customFormat="1" x14ac:dyDescent="0.3">
      <c r="A386" s="27"/>
      <c r="B386" s="155"/>
      <c r="C386" s="204"/>
      <c r="E386" s="197"/>
      <c r="F386" s="197"/>
      <c r="H386" s="197"/>
      <c r="I386" s="200"/>
      <c r="J386" s="197"/>
      <c r="L386" s="197"/>
      <c r="M386" s="200"/>
    </row>
    <row r="387" spans="1:13" s="180" customFormat="1" x14ac:dyDescent="0.3">
      <c r="A387" s="27"/>
      <c r="B387" s="155"/>
      <c r="C387" s="204"/>
      <c r="E387" s="197"/>
      <c r="F387" s="197"/>
      <c r="H387" s="197"/>
      <c r="I387" s="200"/>
      <c r="J387" s="197"/>
      <c r="L387" s="197"/>
      <c r="M387" s="200"/>
    </row>
    <row r="388" spans="1:13" s="180" customFormat="1" x14ac:dyDescent="0.3">
      <c r="A388" s="27"/>
      <c r="B388" s="155"/>
      <c r="C388" s="204"/>
      <c r="E388" s="197"/>
      <c r="F388" s="197"/>
      <c r="H388" s="197"/>
      <c r="I388" s="200"/>
      <c r="J388" s="197"/>
      <c r="L388" s="197"/>
      <c r="M388" s="200"/>
    </row>
    <row r="389" spans="1:13" s="180" customFormat="1" x14ac:dyDescent="0.3">
      <c r="A389" s="27"/>
      <c r="B389" s="155"/>
      <c r="C389" s="204"/>
      <c r="E389" s="197"/>
      <c r="F389" s="197"/>
      <c r="H389" s="197"/>
      <c r="I389" s="200"/>
      <c r="J389" s="197"/>
      <c r="L389" s="197"/>
      <c r="M389" s="200"/>
    </row>
    <row r="390" spans="1:13" s="180" customFormat="1" x14ac:dyDescent="0.3">
      <c r="A390" s="27"/>
      <c r="B390" s="155"/>
      <c r="C390" s="204"/>
      <c r="E390" s="197"/>
      <c r="F390" s="197"/>
      <c r="H390" s="197"/>
      <c r="I390" s="200"/>
      <c r="J390" s="197"/>
      <c r="L390" s="197"/>
      <c r="M390" s="200"/>
    </row>
    <row r="391" spans="1:13" s="180" customFormat="1" x14ac:dyDescent="0.3">
      <c r="A391" s="27"/>
      <c r="B391" s="155"/>
      <c r="C391" s="204"/>
      <c r="E391" s="197"/>
      <c r="F391" s="197"/>
      <c r="H391" s="197"/>
      <c r="I391" s="200"/>
      <c r="J391" s="197"/>
      <c r="L391" s="197"/>
      <c r="M391" s="200"/>
    </row>
    <row r="392" spans="1:13" s="180" customFormat="1" x14ac:dyDescent="0.3">
      <c r="A392" s="27"/>
      <c r="B392" s="155"/>
      <c r="C392" s="204"/>
      <c r="E392" s="197"/>
      <c r="F392" s="197"/>
      <c r="H392" s="197"/>
      <c r="I392" s="200"/>
      <c r="J392" s="197"/>
      <c r="L392" s="197"/>
      <c r="M392" s="200"/>
    </row>
    <row r="393" spans="1:13" s="180" customFormat="1" x14ac:dyDescent="0.3">
      <c r="A393" s="27"/>
      <c r="B393" s="155"/>
      <c r="C393" s="204"/>
      <c r="E393" s="197"/>
      <c r="F393" s="197"/>
      <c r="H393" s="197"/>
      <c r="I393" s="200"/>
      <c r="J393" s="197"/>
      <c r="L393" s="197"/>
      <c r="M393" s="200"/>
    </row>
    <row r="394" spans="1:13" s="180" customFormat="1" x14ac:dyDescent="0.3">
      <c r="A394" s="27"/>
      <c r="B394" s="155"/>
      <c r="C394" s="204"/>
      <c r="E394" s="197"/>
      <c r="F394" s="197"/>
      <c r="H394" s="197"/>
      <c r="I394" s="200"/>
      <c r="J394" s="197"/>
      <c r="L394" s="197"/>
      <c r="M394" s="200"/>
    </row>
    <row r="395" spans="1:13" s="180" customFormat="1" x14ac:dyDescent="0.3">
      <c r="A395" s="27"/>
      <c r="B395" s="155"/>
      <c r="C395" s="204"/>
      <c r="E395" s="197"/>
      <c r="F395" s="197"/>
      <c r="H395" s="197"/>
      <c r="I395" s="200"/>
      <c r="J395" s="197"/>
      <c r="L395" s="197"/>
      <c r="M395" s="200"/>
    </row>
    <row r="396" spans="1:13" s="180" customFormat="1" x14ac:dyDescent="0.3">
      <c r="A396" s="27"/>
      <c r="B396" s="155"/>
      <c r="C396" s="204"/>
      <c r="E396" s="197"/>
      <c r="F396" s="197"/>
      <c r="H396" s="197"/>
      <c r="I396" s="200"/>
      <c r="J396" s="197"/>
      <c r="L396" s="197"/>
      <c r="M396" s="200"/>
    </row>
    <row r="397" spans="1:13" s="180" customFormat="1" x14ac:dyDescent="0.3">
      <c r="A397" s="27"/>
      <c r="B397" s="155"/>
      <c r="C397" s="204"/>
      <c r="E397" s="197"/>
      <c r="F397" s="197"/>
      <c r="H397" s="197"/>
      <c r="I397" s="200"/>
      <c r="J397" s="197"/>
      <c r="L397" s="197"/>
      <c r="M397" s="200"/>
    </row>
    <row r="398" spans="1:13" s="180" customFormat="1" x14ac:dyDescent="0.3">
      <c r="A398" s="27"/>
      <c r="B398" s="155"/>
      <c r="C398" s="204"/>
      <c r="E398" s="197"/>
      <c r="F398" s="197"/>
      <c r="H398" s="197"/>
      <c r="I398" s="200"/>
      <c r="J398" s="197"/>
      <c r="L398" s="197"/>
      <c r="M398" s="200"/>
    </row>
    <row r="399" spans="1:13" s="180" customFormat="1" x14ac:dyDescent="0.3">
      <c r="A399" s="27"/>
      <c r="B399" s="155"/>
      <c r="C399" s="204"/>
      <c r="E399" s="197"/>
      <c r="F399" s="197"/>
      <c r="H399" s="197"/>
      <c r="I399" s="200"/>
      <c r="J399" s="197"/>
      <c r="L399" s="197"/>
      <c r="M399" s="200"/>
    </row>
    <row r="400" spans="1:13" s="180" customFormat="1" x14ac:dyDescent="0.3">
      <c r="A400" s="27"/>
      <c r="B400" s="155"/>
      <c r="C400" s="204"/>
      <c r="E400" s="197"/>
      <c r="F400" s="197"/>
      <c r="H400" s="197"/>
      <c r="I400" s="200"/>
      <c r="J400" s="197"/>
      <c r="L400" s="197"/>
      <c r="M400" s="200"/>
    </row>
    <row r="401" spans="1:13" s="180" customFormat="1" x14ac:dyDescent="0.3">
      <c r="A401" s="27"/>
      <c r="B401" s="155"/>
      <c r="C401" s="204"/>
      <c r="E401" s="197"/>
      <c r="F401" s="197"/>
      <c r="H401" s="197"/>
      <c r="I401" s="200"/>
      <c r="J401" s="197"/>
      <c r="L401" s="197"/>
      <c r="M401" s="200"/>
    </row>
    <row r="402" spans="1:13" s="180" customFormat="1" x14ac:dyDescent="0.3">
      <c r="A402" s="27"/>
      <c r="B402" s="155"/>
      <c r="C402" s="204"/>
      <c r="E402" s="197"/>
      <c r="F402" s="197"/>
      <c r="H402" s="197"/>
      <c r="I402" s="200"/>
      <c r="J402" s="197"/>
      <c r="L402" s="197"/>
      <c r="M402" s="200"/>
    </row>
    <row r="403" spans="1:13" s="180" customFormat="1" x14ac:dyDescent="0.3">
      <c r="A403" s="27"/>
      <c r="B403" s="155"/>
      <c r="C403" s="204"/>
      <c r="E403" s="197"/>
      <c r="F403" s="197"/>
      <c r="H403" s="197"/>
      <c r="I403" s="200"/>
      <c r="J403" s="197"/>
      <c r="L403" s="197"/>
      <c r="M403" s="200"/>
    </row>
    <row r="404" spans="1:13" s="180" customFormat="1" x14ac:dyDescent="0.3">
      <c r="A404" s="27"/>
      <c r="B404" s="155"/>
      <c r="C404" s="204"/>
      <c r="E404" s="197"/>
      <c r="F404" s="197"/>
      <c r="H404" s="197"/>
      <c r="I404" s="200"/>
      <c r="J404" s="197"/>
      <c r="L404" s="197"/>
      <c r="M404" s="200"/>
    </row>
    <row r="405" spans="1:13" s="180" customFormat="1" x14ac:dyDescent="0.3">
      <c r="A405" s="27"/>
      <c r="B405" s="155"/>
      <c r="C405" s="204"/>
      <c r="E405" s="197"/>
      <c r="F405" s="197"/>
      <c r="H405" s="197"/>
      <c r="I405" s="200"/>
      <c r="J405" s="197"/>
      <c r="L405" s="197"/>
      <c r="M405" s="200"/>
    </row>
    <row r="406" spans="1:13" s="180" customFormat="1" x14ac:dyDescent="0.3">
      <c r="A406" s="27"/>
      <c r="B406" s="155"/>
      <c r="C406" s="204"/>
      <c r="E406" s="197"/>
      <c r="F406" s="197"/>
      <c r="H406" s="197"/>
      <c r="I406" s="200"/>
      <c r="J406" s="197"/>
      <c r="L406" s="197"/>
      <c r="M406" s="200"/>
    </row>
    <row r="407" spans="1:13" s="180" customFormat="1" x14ac:dyDescent="0.3">
      <c r="A407" s="27"/>
      <c r="B407" s="155"/>
      <c r="C407" s="204"/>
      <c r="E407" s="197"/>
      <c r="F407" s="197"/>
      <c r="H407" s="197"/>
      <c r="I407" s="200"/>
      <c r="J407" s="197"/>
      <c r="L407" s="197"/>
      <c r="M407" s="200"/>
    </row>
    <row r="408" spans="1:13" s="180" customFormat="1" x14ac:dyDescent="0.3">
      <c r="A408" s="27"/>
      <c r="B408" s="155"/>
      <c r="C408" s="204"/>
      <c r="E408" s="197"/>
      <c r="F408" s="197"/>
      <c r="H408" s="197"/>
      <c r="I408" s="200"/>
      <c r="J408" s="197"/>
      <c r="L408" s="197"/>
      <c r="M408" s="200"/>
    </row>
    <row r="409" spans="1:13" s="180" customFormat="1" x14ac:dyDescent="0.3">
      <c r="A409" s="27"/>
      <c r="B409" s="155"/>
      <c r="C409" s="204"/>
      <c r="E409" s="197"/>
      <c r="F409" s="197"/>
      <c r="H409" s="197"/>
      <c r="I409" s="200"/>
      <c r="J409" s="197"/>
      <c r="L409" s="197"/>
      <c r="M409" s="200"/>
    </row>
    <row r="410" spans="1:13" s="180" customFormat="1" x14ac:dyDescent="0.3">
      <c r="A410" s="27"/>
      <c r="B410" s="155"/>
      <c r="C410" s="204"/>
      <c r="E410" s="197"/>
      <c r="F410" s="197"/>
      <c r="H410" s="197"/>
      <c r="I410" s="200"/>
      <c r="J410" s="197"/>
      <c r="L410" s="197"/>
      <c r="M410" s="200"/>
    </row>
    <row r="411" spans="1:13" s="180" customFormat="1" x14ac:dyDescent="0.3">
      <c r="A411" s="27"/>
      <c r="B411" s="155"/>
      <c r="C411" s="204"/>
      <c r="E411" s="197"/>
      <c r="F411" s="197"/>
      <c r="H411" s="197"/>
      <c r="I411" s="200"/>
      <c r="J411" s="197"/>
      <c r="L411" s="197"/>
      <c r="M411" s="200"/>
    </row>
    <row r="412" spans="1:13" s="180" customFormat="1" x14ac:dyDescent="0.3">
      <c r="A412" s="27"/>
      <c r="B412" s="155"/>
      <c r="C412" s="204"/>
      <c r="E412" s="197"/>
      <c r="F412" s="197"/>
      <c r="H412" s="197"/>
      <c r="I412" s="200"/>
      <c r="J412" s="197"/>
      <c r="L412" s="197"/>
      <c r="M412" s="200"/>
    </row>
    <row r="413" spans="1:13" s="180" customFormat="1" x14ac:dyDescent="0.3">
      <c r="A413" s="27"/>
      <c r="B413" s="155"/>
      <c r="C413" s="204"/>
      <c r="E413" s="197"/>
      <c r="F413" s="197"/>
      <c r="H413" s="197"/>
      <c r="I413" s="200"/>
      <c r="J413" s="197"/>
      <c r="L413" s="197"/>
      <c r="M413" s="200"/>
    </row>
    <row r="414" spans="1:13" s="180" customFormat="1" x14ac:dyDescent="0.3">
      <c r="A414" s="27"/>
      <c r="B414" s="155"/>
      <c r="C414" s="204"/>
      <c r="E414" s="197"/>
      <c r="F414" s="197"/>
      <c r="H414" s="197"/>
      <c r="I414" s="200"/>
      <c r="J414" s="197"/>
      <c r="L414" s="197"/>
      <c r="M414" s="200"/>
    </row>
    <row r="415" spans="1:13" s="180" customFormat="1" x14ac:dyDescent="0.3">
      <c r="A415" s="27"/>
      <c r="B415" s="155"/>
      <c r="C415" s="204"/>
      <c r="E415" s="197"/>
      <c r="F415" s="197"/>
      <c r="H415" s="197"/>
      <c r="I415" s="200"/>
      <c r="J415" s="197"/>
      <c r="L415" s="197"/>
      <c r="M415" s="200"/>
    </row>
    <row r="416" spans="1:13" s="180" customFormat="1" x14ac:dyDescent="0.3">
      <c r="A416" s="27"/>
      <c r="B416" s="155"/>
      <c r="C416" s="204"/>
      <c r="E416" s="197"/>
      <c r="F416" s="197"/>
      <c r="H416" s="197"/>
      <c r="I416" s="200"/>
      <c r="J416" s="197"/>
      <c r="L416" s="197"/>
      <c r="M416" s="200"/>
    </row>
    <row r="417" spans="1:13" s="180" customFormat="1" x14ac:dyDescent="0.3">
      <c r="A417" s="27"/>
      <c r="B417" s="155"/>
      <c r="C417" s="204"/>
      <c r="E417" s="197"/>
      <c r="F417" s="197"/>
      <c r="H417" s="197"/>
      <c r="I417" s="200"/>
      <c r="J417" s="197"/>
      <c r="L417" s="197"/>
      <c r="M417" s="200"/>
    </row>
    <row r="418" spans="1:13" s="180" customFormat="1" x14ac:dyDescent="0.3">
      <c r="A418" s="27"/>
      <c r="B418" s="155"/>
      <c r="C418" s="204"/>
      <c r="E418" s="197"/>
      <c r="F418" s="197"/>
      <c r="H418" s="197"/>
      <c r="I418" s="200"/>
      <c r="J418" s="197"/>
      <c r="L418" s="197"/>
      <c r="M418" s="200"/>
    </row>
    <row r="419" spans="1:13" s="180" customFormat="1" x14ac:dyDescent="0.3">
      <c r="A419" s="27"/>
      <c r="B419" s="155"/>
      <c r="C419" s="204"/>
      <c r="E419" s="197"/>
      <c r="F419" s="197"/>
      <c r="H419" s="197"/>
      <c r="I419" s="200"/>
      <c r="J419" s="197"/>
      <c r="L419" s="197"/>
      <c r="M419" s="200"/>
    </row>
    <row r="420" spans="1:13" s="180" customFormat="1" x14ac:dyDescent="0.3">
      <c r="A420" s="27"/>
      <c r="B420" s="155"/>
      <c r="C420" s="204"/>
      <c r="E420" s="197"/>
      <c r="F420" s="197"/>
      <c r="H420" s="197"/>
      <c r="I420" s="200"/>
      <c r="J420" s="197"/>
      <c r="L420" s="197"/>
      <c r="M420" s="200"/>
    </row>
    <row r="421" spans="1:13" s="180" customFormat="1" x14ac:dyDescent="0.3">
      <c r="A421" s="27"/>
      <c r="B421" s="155"/>
      <c r="C421" s="204"/>
      <c r="E421" s="197"/>
      <c r="F421" s="197"/>
      <c r="H421" s="197"/>
      <c r="I421" s="200"/>
      <c r="J421" s="197"/>
      <c r="L421" s="197"/>
      <c r="M421" s="200"/>
    </row>
    <row r="422" spans="1:13" s="180" customFormat="1" x14ac:dyDescent="0.3">
      <c r="A422" s="27"/>
      <c r="B422" s="155"/>
      <c r="C422" s="204"/>
      <c r="E422" s="197"/>
      <c r="F422" s="197"/>
      <c r="H422" s="197"/>
      <c r="I422" s="200"/>
      <c r="J422" s="197"/>
      <c r="L422" s="197"/>
      <c r="M422" s="200"/>
    </row>
    <row r="423" spans="1:13" s="180" customFormat="1" x14ac:dyDescent="0.3">
      <c r="A423" s="27"/>
      <c r="B423" s="155"/>
      <c r="C423" s="204"/>
      <c r="E423" s="197"/>
      <c r="F423" s="197"/>
      <c r="H423" s="197"/>
      <c r="I423" s="200"/>
      <c r="J423" s="197"/>
      <c r="L423" s="197"/>
      <c r="M423" s="200"/>
    </row>
    <row r="424" spans="1:13" s="180" customFormat="1" x14ac:dyDescent="0.3">
      <c r="A424" s="27"/>
      <c r="B424" s="155"/>
      <c r="C424" s="204"/>
      <c r="E424" s="197"/>
      <c r="F424" s="197"/>
      <c r="H424" s="197"/>
      <c r="I424" s="200"/>
      <c r="J424" s="197"/>
      <c r="L424" s="197"/>
      <c r="M424" s="200"/>
    </row>
    <row r="425" spans="1:13" s="180" customFormat="1" x14ac:dyDescent="0.3">
      <c r="A425" s="27"/>
      <c r="B425" s="155"/>
      <c r="C425" s="204"/>
      <c r="E425" s="197"/>
      <c r="F425" s="197"/>
      <c r="H425" s="197"/>
      <c r="I425" s="200"/>
      <c r="J425" s="197"/>
      <c r="L425" s="197"/>
      <c r="M425" s="200"/>
    </row>
    <row r="426" spans="1:13" s="180" customFormat="1" x14ac:dyDescent="0.3">
      <c r="A426" s="27"/>
      <c r="B426" s="155"/>
      <c r="C426" s="204"/>
      <c r="E426" s="197"/>
      <c r="F426" s="197"/>
      <c r="H426" s="197"/>
      <c r="I426" s="200"/>
      <c r="J426" s="197"/>
      <c r="L426" s="197"/>
      <c r="M426" s="200"/>
    </row>
    <row r="427" spans="1:13" s="180" customFormat="1" x14ac:dyDescent="0.3">
      <c r="A427" s="27"/>
      <c r="B427" s="155"/>
      <c r="C427" s="204"/>
      <c r="E427" s="197"/>
      <c r="F427" s="197"/>
      <c r="H427" s="197"/>
      <c r="I427" s="200"/>
      <c r="J427" s="197"/>
      <c r="L427" s="197"/>
      <c r="M427" s="200"/>
    </row>
    <row r="428" spans="1:13" s="180" customFormat="1" x14ac:dyDescent="0.3">
      <c r="A428" s="27"/>
      <c r="B428" s="155"/>
      <c r="C428" s="204"/>
      <c r="E428" s="197"/>
      <c r="F428" s="197"/>
      <c r="H428" s="197"/>
      <c r="I428" s="200"/>
      <c r="J428" s="197"/>
      <c r="L428" s="197"/>
      <c r="M428" s="200"/>
    </row>
    <row r="429" spans="1:13" s="180" customFormat="1" x14ac:dyDescent="0.3">
      <c r="A429" s="27"/>
      <c r="B429" s="155"/>
      <c r="C429" s="204"/>
      <c r="E429" s="197"/>
      <c r="F429" s="197"/>
      <c r="H429" s="197"/>
      <c r="I429" s="200"/>
      <c r="J429" s="197"/>
      <c r="L429" s="197"/>
      <c r="M429" s="200"/>
    </row>
    <row r="430" spans="1:13" s="180" customFormat="1" x14ac:dyDescent="0.3">
      <c r="A430" s="27"/>
      <c r="B430" s="155"/>
      <c r="C430" s="204"/>
      <c r="E430" s="197"/>
      <c r="F430" s="197"/>
      <c r="H430" s="197"/>
      <c r="I430" s="200"/>
      <c r="J430" s="197"/>
      <c r="L430" s="197"/>
      <c r="M430" s="200"/>
    </row>
    <row r="431" spans="1:13" s="180" customFormat="1" x14ac:dyDescent="0.3">
      <c r="A431" s="27"/>
      <c r="B431" s="155"/>
      <c r="C431" s="204"/>
      <c r="E431" s="197"/>
      <c r="F431" s="197"/>
      <c r="H431" s="197"/>
      <c r="I431" s="200"/>
      <c r="J431" s="197"/>
      <c r="L431" s="197"/>
      <c r="M431" s="200"/>
    </row>
    <row r="432" spans="1:13" s="180" customFormat="1" x14ac:dyDescent="0.3">
      <c r="A432" s="27"/>
      <c r="B432" s="155"/>
      <c r="C432" s="204"/>
      <c r="E432" s="197"/>
      <c r="F432" s="197"/>
      <c r="H432" s="197"/>
      <c r="I432" s="200"/>
      <c r="J432" s="197"/>
      <c r="L432" s="197"/>
      <c r="M432" s="200"/>
    </row>
    <row r="433" spans="1:13" s="180" customFormat="1" x14ac:dyDescent="0.3">
      <c r="A433" s="27"/>
      <c r="B433" s="155"/>
      <c r="C433" s="204"/>
      <c r="E433" s="197"/>
      <c r="F433" s="197"/>
      <c r="H433" s="197"/>
      <c r="I433" s="200"/>
      <c r="J433" s="197"/>
      <c r="L433" s="197"/>
      <c r="M433" s="200"/>
    </row>
    <row r="434" spans="1:13" s="180" customFormat="1" x14ac:dyDescent="0.3">
      <c r="A434" s="27"/>
      <c r="B434" s="155"/>
      <c r="C434" s="204"/>
      <c r="E434" s="197"/>
      <c r="F434" s="197"/>
      <c r="H434" s="197"/>
      <c r="I434" s="200"/>
      <c r="J434" s="197"/>
      <c r="L434" s="197"/>
      <c r="M434" s="200"/>
    </row>
    <row r="435" spans="1:13" s="180" customFormat="1" x14ac:dyDescent="0.3">
      <c r="A435" s="27"/>
      <c r="B435" s="155"/>
      <c r="C435" s="204"/>
      <c r="E435" s="197"/>
      <c r="F435" s="197"/>
      <c r="H435" s="197"/>
      <c r="I435" s="200"/>
      <c r="J435" s="197"/>
      <c r="L435" s="197"/>
      <c r="M435" s="200"/>
    </row>
    <row r="436" spans="1:13" s="180" customFormat="1" x14ac:dyDescent="0.3">
      <c r="A436" s="27"/>
      <c r="B436" s="155"/>
      <c r="C436" s="204"/>
      <c r="E436" s="197"/>
      <c r="F436" s="197"/>
      <c r="H436" s="197"/>
      <c r="I436" s="200"/>
      <c r="J436" s="197"/>
      <c r="L436" s="197"/>
      <c r="M436" s="200"/>
    </row>
    <row r="437" spans="1:13" s="180" customFormat="1" x14ac:dyDescent="0.3">
      <c r="A437" s="27"/>
      <c r="B437" s="155"/>
      <c r="C437" s="204"/>
      <c r="E437" s="197"/>
      <c r="F437" s="197"/>
      <c r="H437" s="197"/>
      <c r="I437" s="200"/>
      <c r="J437" s="197"/>
      <c r="L437" s="197"/>
      <c r="M437" s="200"/>
    </row>
    <row r="438" spans="1:13" s="180" customFormat="1" x14ac:dyDescent="0.3">
      <c r="A438" s="27"/>
      <c r="B438" s="155"/>
      <c r="C438" s="204"/>
      <c r="E438" s="197"/>
      <c r="F438" s="197"/>
      <c r="H438" s="197"/>
      <c r="I438" s="200"/>
      <c r="J438" s="197"/>
      <c r="L438" s="197"/>
      <c r="M438" s="200"/>
    </row>
    <row r="439" spans="1:13" s="180" customFormat="1" x14ac:dyDescent="0.3">
      <c r="A439" s="27"/>
      <c r="B439" s="155"/>
      <c r="C439" s="204"/>
      <c r="E439" s="197"/>
      <c r="F439" s="197"/>
      <c r="H439" s="197"/>
      <c r="I439" s="200"/>
      <c r="J439" s="197"/>
      <c r="L439" s="197"/>
      <c r="M439" s="200"/>
    </row>
    <row r="440" spans="1:13" s="180" customFormat="1" x14ac:dyDescent="0.3">
      <c r="A440" s="27"/>
      <c r="B440" s="155"/>
      <c r="C440" s="204"/>
      <c r="E440" s="197"/>
      <c r="F440" s="197"/>
      <c r="H440" s="197"/>
      <c r="I440" s="200"/>
      <c r="J440" s="197"/>
      <c r="L440" s="197"/>
      <c r="M440" s="200"/>
    </row>
    <row r="441" spans="1:13" s="180" customFormat="1" x14ac:dyDescent="0.3">
      <c r="A441" s="27"/>
      <c r="B441" s="155"/>
      <c r="C441" s="204"/>
      <c r="E441" s="197"/>
      <c r="F441" s="197"/>
      <c r="H441" s="197"/>
      <c r="I441" s="200"/>
      <c r="J441" s="197"/>
      <c r="L441" s="197"/>
      <c r="M441" s="200"/>
    </row>
    <row r="442" spans="1:13" s="180" customFormat="1" x14ac:dyDescent="0.3">
      <c r="A442" s="27"/>
      <c r="B442" s="155"/>
      <c r="C442" s="204"/>
      <c r="E442" s="197"/>
      <c r="F442" s="197"/>
      <c r="H442" s="197"/>
      <c r="I442" s="200"/>
      <c r="J442" s="197"/>
      <c r="L442" s="197"/>
      <c r="M442" s="200"/>
    </row>
    <row r="443" spans="1:13" s="180" customFormat="1" x14ac:dyDescent="0.3">
      <c r="A443" s="27"/>
      <c r="B443" s="155"/>
      <c r="C443" s="204"/>
      <c r="E443" s="197"/>
      <c r="F443" s="197"/>
      <c r="H443" s="197"/>
      <c r="I443" s="200"/>
      <c r="J443" s="197"/>
      <c r="L443" s="197"/>
      <c r="M443" s="200"/>
    </row>
    <row r="444" spans="1:13" s="180" customFormat="1" x14ac:dyDescent="0.3">
      <c r="A444" s="27"/>
      <c r="B444" s="155"/>
      <c r="C444" s="204"/>
      <c r="E444" s="197"/>
      <c r="F444" s="197"/>
      <c r="H444" s="197"/>
      <c r="I444" s="200"/>
      <c r="J444" s="197"/>
      <c r="L444" s="197"/>
      <c r="M444" s="200"/>
    </row>
    <row r="445" spans="1:13" s="180" customFormat="1" x14ac:dyDescent="0.3">
      <c r="A445" s="27"/>
      <c r="B445" s="155"/>
      <c r="C445" s="204"/>
      <c r="E445" s="197"/>
      <c r="F445" s="197"/>
      <c r="H445" s="197"/>
      <c r="I445" s="200"/>
      <c r="J445" s="197"/>
      <c r="L445" s="197"/>
      <c r="M445" s="200"/>
    </row>
    <row r="446" spans="1:13" s="180" customFormat="1" x14ac:dyDescent="0.3">
      <c r="A446" s="27"/>
      <c r="B446" s="155"/>
      <c r="C446" s="204"/>
      <c r="E446" s="197"/>
      <c r="F446" s="197"/>
      <c r="H446" s="197"/>
      <c r="I446" s="200"/>
      <c r="J446" s="197"/>
      <c r="L446" s="197"/>
      <c r="M446" s="200"/>
    </row>
    <row r="447" spans="1:13" s="180" customFormat="1" x14ac:dyDescent="0.3">
      <c r="A447" s="27"/>
      <c r="B447" s="155"/>
      <c r="C447" s="204"/>
      <c r="E447" s="197"/>
      <c r="F447" s="197"/>
      <c r="H447" s="197"/>
      <c r="I447" s="200"/>
      <c r="J447" s="197"/>
      <c r="L447" s="197"/>
      <c r="M447" s="200"/>
    </row>
    <row r="448" spans="1:13" s="180" customFormat="1" x14ac:dyDescent="0.3">
      <c r="A448" s="27"/>
      <c r="B448" s="155"/>
      <c r="C448" s="204"/>
      <c r="E448" s="197"/>
      <c r="F448" s="197"/>
      <c r="H448" s="197"/>
      <c r="I448" s="200"/>
      <c r="J448" s="197"/>
      <c r="L448" s="197"/>
      <c r="M448" s="200"/>
    </row>
    <row r="449" spans="1:13" s="180" customFormat="1" x14ac:dyDescent="0.3">
      <c r="A449" s="27"/>
      <c r="B449" s="155"/>
      <c r="C449" s="204"/>
      <c r="E449" s="197"/>
      <c r="F449" s="197"/>
      <c r="H449" s="197"/>
      <c r="I449" s="200"/>
      <c r="J449" s="197"/>
      <c r="L449" s="197"/>
      <c r="M449" s="200"/>
    </row>
    <row r="450" spans="1:13" s="180" customFormat="1" x14ac:dyDescent="0.3">
      <c r="A450" s="27"/>
      <c r="B450" s="155"/>
      <c r="C450" s="204"/>
      <c r="E450" s="197"/>
      <c r="F450" s="197"/>
      <c r="H450" s="197"/>
      <c r="I450" s="200"/>
      <c r="J450" s="197"/>
      <c r="L450" s="197"/>
      <c r="M450" s="200"/>
    </row>
    <row r="451" spans="1:13" s="180" customFormat="1" x14ac:dyDescent="0.3">
      <c r="A451" s="27"/>
      <c r="B451" s="155"/>
      <c r="C451" s="204"/>
      <c r="E451" s="197"/>
      <c r="F451" s="197"/>
      <c r="H451" s="197"/>
      <c r="I451" s="200"/>
      <c r="J451" s="197"/>
      <c r="L451" s="197"/>
      <c r="M451" s="200"/>
    </row>
    <row r="452" spans="1:13" s="180" customFormat="1" x14ac:dyDescent="0.3">
      <c r="A452" s="27"/>
      <c r="B452" s="155"/>
      <c r="C452" s="204"/>
      <c r="E452" s="197"/>
      <c r="F452" s="197"/>
      <c r="H452" s="197"/>
      <c r="I452" s="200"/>
      <c r="J452" s="197"/>
      <c r="L452" s="197"/>
      <c r="M452" s="200"/>
    </row>
    <row r="453" spans="1:13" s="180" customFormat="1" x14ac:dyDescent="0.3">
      <c r="A453" s="27"/>
      <c r="B453" s="155"/>
      <c r="C453" s="204"/>
      <c r="E453" s="197"/>
      <c r="F453" s="197"/>
      <c r="H453" s="197"/>
      <c r="I453" s="200"/>
      <c r="J453" s="197"/>
      <c r="L453" s="197"/>
      <c r="M453" s="200"/>
    </row>
    <row r="454" spans="1:13" s="180" customFormat="1" x14ac:dyDescent="0.3">
      <c r="A454" s="27"/>
      <c r="B454" s="155"/>
      <c r="C454" s="204"/>
      <c r="E454" s="197"/>
      <c r="F454" s="197"/>
      <c r="H454" s="197"/>
      <c r="I454" s="200"/>
      <c r="J454" s="197"/>
      <c r="L454" s="197"/>
      <c r="M454" s="200"/>
    </row>
    <row r="455" spans="1:13" s="180" customFormat="1" x14ac:dyDescent="0.3">
      <c r="A455" s="27"/>
      <c r="B455" s="155"/>
      <c r="C455" s="204"/>
      <c r="E455" s="197"/>
      <c r="F455" s="197"/>
      <c r="H455" s="197"/>
      <c r="I455" s="200"/>
      <c r="J455" s="197"/>
      <c r="L455" s="197"/>
      <c r="M455" s="200"/>
    </row>
    <row r="456" spans="1:13" s="180" customFormat="1" x14ac:dyDescent="0.3">
      <c r="A456" s="27"/>
      <c r="B456" s="155"/>
      <c r="C456" s="204"/>
      <c r="E456" s="197"/>
      <c r="F456" s="197"/>
      <c r="H456" s="197"/>
      <c r="I456" s="200"/>
      <c r="J456" s="197"/>
      <c r="L456" s="197"/>
      <c r="M456" s="200"/>
    </row>
    <row r="457" spans="1:13" s="180" customFormat="1" x14ac:dyDescent="0.3">
      <c r="A457" s="27"/>
      <c r="B457" s="155"/>
      <c r="C457" s="204"/>
      <c r="E457" s="197"/>
      <c r="F457" s="197"/>
      <c r="H457" s="197"/>
      <c r="I457" s="200"/>
      <c r="J457" s="197"/>
      <c r="L457" s="197"/>
      <c r="M457" s="200"/>
    </row>
    <row r="458" spans="1:13" s="180" customFormat="1" x14ac:dyDescent="0.3">
      <c r="A458" s="27"/>
      <c r="B458" s="155"/>
      <c r="C458" s="204"/>
      <c r="E458" s="197"/>
      <c r="F458" s="197"/>
      <c r="H458" s="197"/>
      <c r="I458" s="200"/>
      <c r="J458" s="197"/>
      <c r="L458" s="197"/>
      <c r="M458" s="200"/>
    </row>
    <row r="459" spans="1:13" s="180" customFormat="1" x14ac:dyDescent="0.3">
      <c r="A459" s="27"/>
      <c r="B459" s="155"/>
      <c r="C459" s="204"/>
      <c r="E459" s="197"/>
      <c r="F459" s="197"/>
      <c r="H459" s="197"/>
      <c r="I459" s="200"/>
      <c r="J459" s="197"/>
      <c r="L459" s="197"/>
      <c r="M459" s="200"/>
    </row>
    <row r="460" spans="1:13" s="180" customFormat="1" x14ac:dyDescent="0.3">
      <c r="A460" s="27"/>
      <c r="B460" s="155"/>
      <c r="C460" s="204"/>
      <c r="E460" s="197"/>
      <c r="F460" s="197"/>
      <c r="H460" s="197"/>
      <c r="I460" s="200"/>
      <c r="J460" s="197"/>
      <c r="L460" s="197"/>
      <c r="M460" s="200"/>
    </row>
    <row r="461" spans="1:13" s="180" customFormat="1" x14ac:dyDescent="0.3">
      <c r="A461" s="27"/>
      <c r="B461" s="155"/>
      <c r="C461" s="204"/>
      <c r="E461" s="197"/>
      <c r="F461" s="197"/>
      <c r="H461" s="197"/>
      <c r="I461" s="200"/>
      <c r="J461" s="197"/>
      <c r="L461" s="197"/>
      <c r="M461" s="200"/>
    </row>
    <row r="462" spans="1:13" s="180" customFormat="1" x14ac:dyDescent="0.3">
      <c r="A462" s="27"/>
      <c r="B462" s="155"/>
      <c r="C462" s="204"/>
      <c r="E462" s="197"/>
      <c r="F462" s="197"/>
      <c r="H462" s="197"/>
      <c r="I462" s="200"/>
      <c r="J462" s="197"/>
      <c r="L462" s="197"/>
      <c r="M462" s="200"/>
    </row>
    <row r="463" spans="1:13" s="180" customFormat="1" x14ac:dyDescent="0.3">
      <c r="A463" s="27"/>
      <c r="B463" s="155"/>
      <c r="C463" s="204"/>
      <c r="E463" s="197"/>
      <c r="F463" s="197"/>
      <c r="H463" s="197"/>
      <c r="I463" s="200"/>
      <c r="J463" s="197"/>
      <c r="L463" s="197"/>
      <c r="M463" s="200"/>
    </row>
    <row r="464" spans="1:13" s="180" customFormat="1" x14ac:dyDescent="0.3">
      <c r="A464" s="27"/>
      <c r="B464" s="155"/>
      <c r="C464" s="204"/>
      <c r="E464" s="197"/>
      <c r="F464" s="197"/>
      <c r="H464" s="197"/>
      <c r="I464" s="200"/>
      <c r="J464" s="197"/>
      <c r="L464" s="197"/>
      <c r="M464" s="200"/>
    </row>
    <row r="465" spans="1:13" s="180" customFormat="1" x14ac:dyDescent="0.3">
      <c r="A465" s="27"/>
      <c r="B465" s="155"/>
      <c r="C465" s="204"/>
      <c r="E465" s="197"/>
      <c r="F465" s="197"/>
      <c r="H465" s="197"/>
      <c r="I465" s="200"/>
      <c r="J465" s="197"/>
      <c r="L465" s="197"/>
      <c r="M465" s="200"/>
    </row>
    <row r="466" spans="1:13" s="180" customFormat="1" x14ac:dyDescent="0.3">
      <c r="A466" s="27"/>
      <c r="B466" s="155"/>
      <c r="C466" s="204"/>
      <c r="E466" s="197"/>
      <c r="F466" s="197"/>
      <c r="H466" s="197"/>
      <c r="I466" s="200"/>
      <c r="J466" s="197"/>
      <c r="L466" s="197"/>
      <c r="M466" s="200"/>
    </row>
    <row r="467" spans="1:13" s="180" customFormat="1" x14ac:dyDescent="0.3">
      <c r="A467" s="27"/>
      <c r="B467" s="155"/>
      <c r="C467" s="204"/>
      <c r="E467" s="197"/>
      <c r="F467" s="197"/>
      <c r="H467" s="197"/>
      <c r="I467" s="200"/>
      <c r="J467" s="197"/>
      <c r="L467" s="197"/>
      <c r="M467" s="200"/>
    </row>
    <row r="468" spans="1:13" s="180" customFormat="1" x14ac:dyDescent="0.3">
      <c r="A468" s="27"/>
      <c r="B468" s="155"/>
      <c r="C468" s="204"/>
      <c r="E468" s="197"/>
      <c r="F468" s="197"/>
      <c r="H468" s="197"/>
      <c r="I468" s="200"/>
      <c r="J468" s="197"/>
      <c r="L468" s="197"/>
      <c r="M468" s="200"/>
    </row>
    <row r="469" spans="1:13" s="180" customFormat="1" x14ac:dyDescent="0.3">
      <c r="A469" s="27"/>
      <c r="B469" s="155"/>
      <c r="C469" s="204"/>
      <c r="E469" s="197"/>
      <c r="F469" s="197"/>
      <c r="H469" s="197"/>
      <c r="I469" s="200"/>
      <c r="J469" s="197"/>
      <c r="L469" s="197"/>
      <c r="M469" s="200"/>
    </row>
    <row r="470" spans="1:13" s="180" customFormat="1" x14ac:dyDescent="0.3">
      <c r="A470" s="27"/>
      <c r="B470" s="155"/>
      <c r="C470" s="204"/>
      <c r="E470" s="197"/>
      <c r="F470" s="197"/>
      <c r="H470" s="197"/>
      <c r="I470" s="200"/>
      <c r="J470" s="197"/>
      <c r="L470" s="197"/>
      <c r="M470" s="200"/>
    </row>
    <row r="471" spans="1:13" s="180" customFormat="1" x14ac:dyDescent="0.3">
      <c r="A471" s="27"/>
      <c r="B471" s="155"/>
      <c r="C471" s="204"/>
      <c r="E471" s="197"/>
      <c r="F471" s="197"/>
      <c r="H471" s="197"/>
      <c r="I471" s="200"/>
      <c r="J471" s="197"/>
      <c r="L471" s="197"/>
      <c r="M471" s="200"/>
    </row>
    <row r="472" spans="1:13" s="180" customFormat="1" x14ac:dyDescent="0.3">
      <c r="A472" s="27"/>
      <c r="B472" s="155"/>
      <c r="C472" s="204"/>
      <c r="E472" s="197"/>
      <c r="F472" s="197"/>
      <c r="H472" s="197"/>
      <c r="I472" s="200"/>
      <c r="J472" s="197"/>
      <c r="L472" s="197"/>
      <c r="M472" s="200"/>
    </row>
    <row r="473" spans="1:13" s="180" customFormat="1" x14ac:dyDescent="0.3">
      <c r="A473" s="27"/>
      <c r="B473" s="155"/>
      <c r="C473" s="204"/>
      <c r="E473" s="197"/>
      <c r="F473" s="197"/>
      <c r="H473" s="197"/>
      <c r="I473" s="200"/>
      <c r="J473" s="197"/>
      <c r="L473" s="197"/>
      <c r="M473" s="200"/>
    </row>
    <row r="474" spans="1:13" s="180" customFormat="1" x14ac:dyDescent="0.3">
      <c r="A474" s="27"/>
      <c r="B474" s="155"/>
      <c r="C474" s="204"/>
      <c r="E474" s="197"/>
      <c r="F474" s="197"/>
      <c r="H474" s="197"/>
      <c r="I474" s="200"/>
      <c r="J474" s="197"/>
      <c r="L474" s="197"/>
      <c r="M474" s="200"/>
    </row>
    <row r="475" spans="1:13" s="180" customFormat="1" x14ac:dyDescent="0.3">
      <c r="A475" s="27"/>
      <c r="B475" s="155"/>
      <c r="C475" s="204"/>
      <c r="E475" s="197"/>
      <c r="F475" s="197"/>
      <c r="H475" s="197"/>
      <c r="I475" s="200"/>
      <c r="J475" s="197"/>
      <c r="L475" s="197"/>
      <c r="M475" s="200"/>
    </row>
    <row r="476" spans="1:13" s="180" customFormat="1" x14ac:dyDescent="0.3">
      <c r="A476" s="27"/>
      <c r="B476" s="155"/>
      <c r="C476" s="204"/>
      <c r="E476" s="197"/>
      <c r="F476" s="197"/>
      <c r="H476" s="197"/>
      <c r="I476" s="200"/>
      <c r="J476" s="197"/>
      <c r="L476" s="197"/>
      <c r="M476" s="200"/>
    </row>
    <row r="477" spans="1:13" s="180" customFormat="1" x14ac:dyDescent="0.3">
      <c r="A477" s="27"/>
      <c r="B477" s="155"/>
      <c r="C477" s="204"/>
      <c r="E477" s="197"/>
      <c r="F477" s="197"/>
      <c r="H477" s="197"/>
      <c r="I477" s="200"/>
      <c r="J477" s="197"/>
      <c r="L477" s="197"/>
      <c r="M477" s="200"/>
    </row>
    <row r="478" spans="1:13" s="180" customFormat="1" x14ac:dyDescent="0.3">
      <c r="A478" s="27"/>
      <c r="B478" s="155"/>
      <c r="C478" s="204"/>
      <c r="E478" s="197"/>
      <c r="F478" s="197"/>
      <c r="H478" s="197"/>
      <c r="I478" s="200"/>
      <c r="J478" s="197"/>
      <c r="L478" s="197"/>
      <c r="M478" s="200"/>
    </row>
    <row r="479" spans="1:13" s="180" customFormat="1" x14ac:dyDescent="0.3">
      <c r="A479" s="27"/>
      <c r="B479" s="155"/>
      <c r="C479" s="204"/>
      <c r="E479" s="197"/>
      <c r="F479" s="197"/>
      <c r="H479" s="197"/>
      <c r="I479" s="200"/>
      <c r="J479" s="197"/>
      <c r="L479" s="197"/>
      <c r="M479" s="200"/>
    </row>
    <row r="480" spans="1:13" s="180" customFormat="1" x14ac:dyDescent="0.3">
      <c r="A480" s="27"/>
      <c r="B480" s="155"/>
      <c r="C480" s="204"/>
      <c r="E480" s="197"/>
      <c r="F480" s="197"/>
      <c r="H480" s="197"/>
      <c r="I480" s="200"/>
      <c r="J480" s="197"/>
      <c r="L480" s="197"/>
      <c r="M480" s="200"/>
    </row>
    <row r="481" spans="1:13" s="180" customFormat="1" x14ac:dyDescent="0.3">
      <c r="A481" s="27"/>
      <c r="B481" s="155"/>
      <c r="C481" s="204"/>
      <c r="E481" s="197"/>
      <c r="F481" s="197"/>
      <c r="H481" s="197"/>
      <c r="I481" s="200"/>
      <c r="J481" s="197"/>
      <c r="L481" s="197"/>
      <c r="M481" s="200"/>
    </row>
    <row r="482" spans="1:13" s="180" customFormat="1" x14ac:dyDescent="0.3">
      <c r="A482" s="27"/>
      <c r="B482" s="155"/>
      <c r="C482" s="204"/>
      <c r="E482" s="197"/>
      <c r="F482" s="197"/>
      <c r="H482" s="197"/>
      <c r="I482" s="200"/>
      <c r="J482" s="197"/>
      <c r="L482" s="197"/>
      <c r="M482" s="200"/>
    </row>
    <row r="483" spans="1:13" s="180" customFormat="1" x14ac:dyDescent="0.3">
      <c r="A483" s="27"/>
      <c r="B483" s="155"/>
      <c r="C483" s="204"/>
      <c r="E483" s="197"/>
      <c r="F483" s="197"/>
      <c r="H483" s="197"/>
      <c r="I483" s="200"/>
      <c r="J483" s="197"/>
      <c r="L483" s="197"/>
      <c r="M483" s="200"/>
    </row>
    <row r="484" spans="1:13" s="180" customFormat="1" x14ac:dyDescent="0.3">
      <c r="A484" s="27"/>
      <c r="B484" s="155"/>
      <c r="C484" s="204"/>
      <c r="E484" s="197"/>
      <c r="F484" s="197"/>
      <c r="H484" s="197"/>
      <c r="I484" s="200"/>
      <c r="J484" s="197"/>
      <c r="L484" s="197"/>
      <c r="M484" s="200"/>
    </row>
    <row r="485" spans="1:13" s="180" customFormat="1" x14ac:dyDescent="0.3">
      <c r="A485" s="27"/>
      <c r="B485" s="155"/>
      <c r="C485" s="204"/>
      <c r="E485" s="197"/>
      <c r="F485" s="197"/>
      <c r="H485" s="197"/>
      <c r="I485" s="200"/>
      <c r="J485" s="197"/>
      <c r="L485" s="197"/>
      <c r="M485" s="200"/>
    </row>
    <row r="486" spans="1:13" s="180" customFormat="1" x14ac:dyDescent="0.3">
      <c r="A486" s="27"/>
      <c r="B486" s="155"/>
      <c r="C486" s="204"/>
      <c r="E486" s="197"/>
      <c r="F486" s="197"/>
      <c r="H486" s="197"/>
      <c r="I486" s="200"/>
      <c r="J486" s="197"/>
      <c r="L486" s="197"/>
      <c r="M486" s="200"/>
    </row>
    <row r="487" spans="1:13" s="180" customFormat="1" x14ac:dyDescent="0.3">
      <c r="A487" s="27"/>
      <c r="B487" s="155"/>
      <c r="C487" s="204"/>
      <c r="E487" s="197"/>
      <c r="F487" s="197"/>
      <c r="H487" s="197"/>
      <c r="I487" s="200"/>
      <c r="J487" s="197"/>
      <c r="L487" s="197"/>
      <c r="M487" s="200"/>
    </row>
    <row r="488" spans="1:13" s="180" customFormat="1" x14ac:dyDescent="0.3">
      <c r="A488" s="27"/>
      <c r="B488" s="155"/>
      <c r="C488" s="204"/>
      <c r="E488" s="197"/>
      <c r="F488" s="197"/>
      <c r="H488" s="197"/>
      <c r="I488" s="200"/>
      <c r="J488" s="197"/>
      <c r="L488" s="197"/>
      <c r="M488" s="200"/>
    </row>
    <row r="489" spans="1:13" s="180" customFormat="1" x14ac:dyDescent="0.3">
      <c r="A489" s="27"/>
      <c r="B489" s="155"/>
      <c r="C489" s="204"/>
      <c r="E489" s="197"/>
      <c r="F489" s="197"/>
      <c r="H489" s="197"/>
      <c r="I489" s="200"/>
      <c r="J489" s="197"/>
      <c r="L489" s="197"/>
      <c r="M489" s="200"/>
    </row>
    <row r="490" spans="1:13" s="180" customFormat="1" x14ac:dyDescent="0.3">
      <c r="A490" s="27"/>
      <c r="B490" s="155"/>
      <c r="C490" s="204"/>
      <c r="E490" s="197"/>
      <c r="F490" s="197"/>
      <c r="H490" s="197"/>
      <c r="I490" s="200"/>
      <c r="J490" s="197"/>
      <c r="L490" s="197"/>
      <c r="M490" s="200"/>
    </row>
    <row r="491" spans="1:13" s="180" customFormat="1" x14ac:dyDescent="0.3">
      <c r="A491" s="27"/>
      <c r="B491" s="155"/>
      <c r="C491" s="204"/>
      <c r="E491" s="197"/>
      <c r="F491" s="197"/>
      <c r="H491" s="197"/>
      <c r="I491" s="200"/>
      <c r="J491" s="197"/>
      <c r="L491" s="197"/>
      <c r="M491" s="200"/>
    </row>
    <row r="492" spans="1:13" s="180" customFormat="1" x14ac:dyDescent="0.3">
      <c r="A492" s="27"/>
      <c r="B492" s="155"/>
      <c r="C492" s="204"/>
      <c r="E492" s="197"/>
      <c r="F492" s="197"/>
      <c r="H492" s="197"/>
      <c r="I492" s="200"/>
      <c r="J492" s="197"/>
      <c r="L492" s="197"/>
      <c r="M492" s="200"/>
    </row>
    <row r="493" spans="1:13" s="180" customFormat="1" x14ac:dyDescent="0.3">
      <c r="A493" s="27"/>
      <c r="B493" s="155"/>
      <c r="C493" s="204"/>
      <c r="E493" s="197"/>
      <c r="F493" s="197"/>
      <c r="H493" s="197"/>
      <c r="I493" s="200"/>
      <c r="J493" s="197"/>
      <c r="L493" s="197"/>
      <c r="M493" s="200"/>
    </row>
    <row r="494" spans="1:13" s="180" customFormat="1" x14ac:dyDescent="0.3">
      <c r="A494" s="27"/>
      <c r="B494" s="155"/>
      <c r="C494" s="204"/>
      <c r="E494" s="197"/>
      <c r="F494" s="197"/>
      <c r="H494" s="197"/>
      <c r="I494" s="200"/>
      <c r="J494" s="197"/>
      <c r="L494" s="197"/>
      <c r="M494" s="200"/>
    </row>
    <row r="495" spans="1:13" s="180" customFormat="1" x14ac:dyDescent="0.3">
      <c r="A495" s="27"/>
      <c r="B495" s="155"/>
      <c r="C495" s="204"/>
      <c r="E495" s="197"/>
      <c r="F495" s="197"/>
      <c r="H495" s="197"/>
      <c r="I495" s="200"/>
      <c r="J495" s="197"/>
      <c r="L495" s="197"/>
      <c r="M495" s="200"/>
    </row>
    <row r="496" spans="1:13" s="180" customFormat="1" x14ac:dyDescent="0.3">
      <c r="A496" s="27"/>
      <c r="B496" s="155"/>
      <c r="C496" s="204"/>
      <c r="E496" s="197"/>
      <c r="F496" s="197"/>
      <c r="H496" s="197"/>
      <c r="I496" s="200"/>
      <c r="J496" s="197"/>
      <c r="L496" s="197"/>
      <c r="M496" s="200"/>
    </row>
    <row r="497" spans="1:13" s="180" customFormat="1" x14ac:dyDescent="0.3">
      <c r="A497" s="27"/>
      <c r="B497" s="155"/>
      <c r="C497" s="204"/>
      <c r="E497" s="197"/>
      <c r="F497" s="197"/>
      <c r="H497" s="197"/>
      <c r="I497" s="200"/>
      <c r="J497" s="197"/>
      <c r="L497" s="197"/>
      <c r="M497" s="200"/>
    </row>
    <row r="498" spans="1:13" s="180" customFormat="1" x14ac:dyDescent="0.3">
      <c r="A498" s="27"/>
      <c r="B498" s="155"/>
      <c r="C498" s="204"/>
      <c r="E498" s="197"/>
      <c r="F498" s="197"/>
      <c r="H498" s="197"/>
      <c r="I498" s="200"/>
      <c r="J498" s="197"/>
      <c r="L498" s="197"/>
      <c r="M498" s="200"/>
    </row>
    <row r="499" spans="1:13" s="180" customFormat="1" x14ac:dyDescent="0.3">
      <c r="A499" s="27"/>
      <c r="B499" s="155"/>
      <c r="C499" s="204"/>
      <c r="E499" s="197"/>
      <c r="F499" s="197"/>
      <c r="H499" s="197"/>
      <c r="I499" s="200"/>
      <c r="J499" s="197"/>
      <c r="L499" s="197"/>
      <c r="M499" s="200"/>
    </row>
    <row r="500" spans="1:13" s="180" customFormat="1" x14ac:dyDescent="0.3">
      <c r="A500" s="27"/>
      <c r="B500" s="155"/>
      <c r="C500" s="204"/>
      <c r="E500" s="197"/>
      <c r="F500" s="197"/>
      <c r="H500" s="197"/>
      <c r="I500" s="200"/>
      <c r="J500" s="197"/>
      <c r="L500" s="197"/>
      <c r="M500" s="200"/>
    </row>
    <row r="501" spans="1:13" s="180" customFormat="1" x14ac:dyDescent="0.3">
      <c r="A501" s="27"/>
      <c r="B501" s="155"/>
      <c r="C501" s="204"/>
      <c r="E501" s="197"/>
      <c r="F501" s="197"/>
      <c r="H501" s="197"/>
      <c r="I501" s="200"/>
      <c r="J501" s="197"/>
      <c r="L501" s="197"/>
      <c r="M501" s="200"/>
    </row>
    <row r="502" spans="1:13" s="180" customFormat="1" x14ac:dyDescent="0.3">
      <c r="A502" s="27"/>
      <c r="B502" s="155"/>
      <c r="C502" s="204"/>
      <c r="E502" s="197"/>
      <c r="F502" s="197"/>
      <c r="H502" s="197"/>
      <c r="I502" s="200"/>
      <c r="J502" s="197"/>
      <c r="L502" s="197"/>
      <c r="M502" s="200"/>
    </row>
    <row r="503" spans="1:13" s="180" customFormat="1" x14ac:dyDescent="0.3">
      <c r="A503" s="27"/>
      <c r="B503" s="155"/>
      <c r="C503" s="204"/>
      <c r="E503" s="197"/>
      <c r="F503" s="197"/>
      <c r="H503" s="197"/>
      <c r="I503" s="200"/>
      <c r="J503" s="197"/>
      <c r="L503" s="197"/>
      <c r="M503" s="200"/>
    </row>
    <row r="504" spans="1:13" s="180" customFormat="1" x14ac:dyDescent="0.3">
      <c r="A504" s="27"/>
      <c r="B504" s="155"/>
      <c r="C504" s="204"/>
      <c r="E504" s="197"/>
      <c r="F504" s="197"/>
      <c r="H504" s="197"/>
      <c r="I504" s="200"/>
      <c r="J504" s="197"/>
      <c r="L504" s="197"/>
      <c r="M504" s="200"/>
    </row>
    <row r="505" spans="1:13" s="180" customFormat="1" x14ac:dyDescent="0.3">
      <c r="A505" s="27"/>
      <c r="B505" s="155"/>
      <c r="C505" s="204"/>
      <c r="E505" s="197"/>
      <c r="F505" s="197"/>
      <c r="H505" s="197"/>
      <c r="I505" s="200"/>
      <c r="J505" s="197"/>
      <c r="L505" s="197"/>
      <c r="M505" s="200"/>
    </row>
    <row r="506" spans="1:13" s="180" customFormat="1" x14ac:dyDescent="0.3">
      <c r="A506" s="27"/>
      <c r="B506" s="155"/>
      <c r="C506" s="204"/>
      <c r="E506" s="197"/>
      <c r="F506" s="197"/>
      <c r="H506" s="197"/>
      <c r="I506" s="200"/>
      <c r="J506" s="197"/>
      <c r="L506" s="197"/>
      <c r="M506" s="200"/>
    </row>
    <row r="507" spans="1:13" s="180" customFormat="1" x14ac:dyDescent="0.3">
      <c r="A507" s="27"/>
      <c r="B507" s="155"/>
      <c r="C507" s="204"/>
      <c r="E507" s="197"/>
      <c r="F507" s="197"/>
      <c r="H507" s="197"/>
      <c r="I507" s="200"/>
      <c r="J507" s="197"/>
      <c r="L507" s="197"/>
      <c r="M507" s="200"/>
    </row>
    <row r="508" spans="1:13" s="180" customFormat="1" x14ac:dyDescent="0.3">
      <c r="A508" s="27"/>
      <c r="B508" s="155"/>
      <c r="C508" s="204"/>
      <c r="E508" s="197"/>
      <c r="F508" s="197"/>
      <c r="H508" s="197"/>
      <c r="I508" s="200"/>
      <c r="J508" s="197"/>
      <c r="L508" s="197"/>
      <c r="M508" s="200"/>
    </row>
    <row r="509" spans="1:13" s="180" customFormat="1" x14ac:dyDescent="0.3">
      <c r="A509" s="27"/>
      <c r="B509" s="155"/>
      <c r="C509" s="204"/>
      <c r="E509" s="197"/>
      <c r="F509" s="197"/>
      <c r="H509" s="197"/>
      <c r="I509" s="200"/>
      <c r="J509" s="197"/>
      <c r="L509" s="197"/>
      <c r="M509" s="200"/>
    </row>
    <row r="510" spans="1:13" s="180" customFormat="1" x14ac:dyDescent="0.3">
      <c r="A510" s="27"/>
      <c r="B510" s="155"/>
      <c r="C510" s="204"/>
      <c r="E510" s="197"/>
      <c r="F510" s="197"/>
      <c r="H510" s="197"/>
      <c r="I510" s="200"/>
      <c r="J510" s="197"/>
      <c r="L510" s="197"/>
      <c r="M510" s="200"/>
    </row>
    <row r="511" spans="1:13" s="180" customFormat="1" x14ac:dyDescent="0.3">
      <c r="A511" s="27"/>
      <c r="B511" s="155"/>
      <c r="C511" s="204"/>
      <c r="E511" s="197"/>
      <c r="F511" s="197"/>
      <c r="H511" s="197"/>
      <c r="I511" s="200"/>
      <c r="J511" s="197"/>
      <c r="L511" s="197"/>
      <c r="M511" s="200"/>
    </row>
    <row r="512" spans="1:13" s="180" customFormat="1" x14ac:dyDescent="0.3">
      <c r="A512" s="27"/>
      <c r="B512" s="155"/>
      <c r="C512" s="204"/>
      <c r="E512" s="197"/>
      <c r="F512" s="197"/>
      <c r="H512" s="197"/>
      <c r="I512" s="200"/>
      <c r="J512" s="197"/>
      <c r="L512" s="197"/>
      <c r="M512" s="200"/>
    </row>
    <row r="513" spans="1:13" s="180" customFormat="1" x14ac:dyDescent="0.3">
      <c r="A513" s="27"/>
      <c r="B513" s="155"/>
      <c r="C513" s="204"/>
      <c r="E513" s="197"/>
      <c r="F513" s="197"/>
      <c r="H513" s="197"/>
      <c r="I513" s="200"/>
      <c r="J513" s="197"/>
      <c r="L513" s="197"/>
      <c r="M513" s="200"/>
    </row>
    <row r="514" spans="1:13" s="180" customFormat="1" x14ac:dyDescent="0.3">
      <c r="A514" s="27"/>
      <c r="B514" s="155"/>
      <c r="C514" s="204"/>
      <c r="E514" s="197"/>
      <c r="F514" s="197"/>
      <c r="H514" s="197"/>
      <c r="I514" s="200"/>
      <c r="J514" s="197"/>
      <c r="L514" s="197"/>
      <c r="M514" s="200"/>
    </row>
    <row r="515" spans="1:13" s="180" customFormat="1" x14ac:dyDescent="0.3">
      <c r="A515" s="27"/>
      <c r="B515" s="155"/>
      <c r="C515" s="204"/>
      <c r="E515" s="197"/>
      <c r="F515" s="197"/>
      <c r="H515" s="197"/>
      <c r="I515" s="200"/>
      <c r="J515" s="197"/>
      <c r="L515" s="197"/>
      <c r="M515" s="200"/>
    </row>
    <row r="516" spans="1:13" s="180" customFormat="1" x14ac:dyDescent="0.3">
      <c r="A516" s="27"/>
      <c r="B516" s="155"/>
      <c r="C516" s="204"/>
      <c r="E516" s="197"/>
      <c r="F516" s="197"/>
      <c r="H516" s="197"/>
      <c r="I516" s="200"/>
      <c r="J516" s="197"/>
      <c r="L516" s="197"/>
      <c r="M516" s="200"/>
    </row>
    <row r="517" spans="1:13" s="180" customFormat="1" x14ac:dyDescent="0.3">
      <c r="A517" s="27"/>
      <c r="B517" s="155"/>
      <c r="C517" s="204"/>
      <c r="E517" s="197"/>
      <c r="F517" s="197"/>
      <c r="H517" s="197"/>
      <c r="I517" s="200"/>
      <c r="J517" s="197"/>
      <c r="L517" s="197"/>
      <c r="M517" s="200"/>
    </row>
    <row r="518" spans="1:13" s="180" customFormat="1" x14ac:dyDescent="0.3">
      <c r="A518" s="27"/>
      <c r="B518" s="155"/>
      <c r="C518" s="204"/>
      <c r="E518" s="197"/>
      <c r="F518" s="197"/>
      <c r="H518" s="197"/>
      <c r="I518" s="200"/>
      <c r="J518" s="197"/>
      <c r="L518" s="197"/>
      <c r="M518" s="200"/>
    </row>
    <row r="519" spans="1:13" s="180" customFormat="1" x14ac:dyDescent="0.3">
      <c r="A519" s="27"/>
      <c r="B519" s="155"/>
      <c r="C519" s="204"/>
      <c r="E519" s="197"/>
      <c r="F519" s="197"/>
      <c r="H519" s="197"/>
      <c r="I519" s="200"/>
      <c r="J519" s="197"/>
      <c r="L519" s="197"/>
      <c r="M519" s="200"/>
    </row>
    <row r="520" spans="1:13" s="180" customFormat="1" x14ac:dyDescent="0.3">
      <c r="A520" s="27"/>
      <c r="B520" s="155"/>
      <c r="C520" s="204"/>
      <c r="E520" s="197"/>
      <c r="F520" s="197"/>
      <c r="H520" s="197"/>
      <c r="I520" s="200"/>
      <c r="J520" s="197"/>
      <c r="L520" s="197"/>
      <c r="M520" s="200"/>
    </row>
    <row r="521" spans="1:13" s="180" customFormat="1" x14ac:dyDescent="0.3">
      <c r="A521" s="27"/>
      <c r="B521" s="155"/>
      <c r="C521" s="204"/>
      <c r="E521" s="197"/>
      <c r="F521" s="197"/>
      <c r="H521" s="197"/>
      <c r="I521" s="200"/>
      <c r="J521" s="197"/>
      <c r="L521" s="197"/>
      <c r="M521" s="2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8463-9DD3-4657-B9C4-DF2F657D85B7}">
  <dimension ref="A1:S12"/>
  <sheetViews>
    <sheetView zoomScale="109" workbookViewId="0">
      <pane ySplit="1" topLeftCell="A2" activePane="bottomLeft" state="frozen"/>
      <selection pane="bottomLeft" activeCell="E17" sqref="E17"/>
    </sheetView>
  </sheetViews>
  <sheetFormatPr defaultRowHeight="14.4" x14ac:dyDescent="0.3"/>
  <cols>
    <col min="1" max="1" customWidth="true" style="4" width="21.6640625"/>
    <col min="2" max="2" customWidth="true" style="4" width="15.88671875"/>
    <col min="3" max="3" bestFit="true" customWidth="true" style="4" width="20.88671875"/>
    <col min="4" max="4" bestFit="true" customWidth="true" style="4" width="27.0"/>
    <col min="5" max="5" customWidth="true" style="12" width="22.88671875"/>
    <col min="6" max="6" customWidth="true" style="1" width="36.33203125"/>
    <col min="11" max="11" customWidth="true" width="23.0"/>
    <col min="12" max="13" bestFit="true" customWidth="true" width="32.5546875"/>
    <col min="14" max="14" customWidth="true" width="29.88671875"/>
    <col min="17" max="17" bestFit="true" customWidth="true" width="23.0"/>
    <col min="18" max="18" bestFit="true" customWidth="true" width="30.21875"/>
    <col min="19" max="19" bestFit="true" customWidth="true" width="22.6640625"/>
    <col min="20" max="20" bestFit="true" customWidth="true" width="30.21875"/>
  </cols>
  <sheetData>
    <row r="1" spans="1:19" x14ac:dyDescent="0.3">
      <c r="A1" s="61" t="s">
        <v>195</v>
      </c>
      <c r="B1" s="62" t="s">
        <v>196</v>
      </c>
      <c r="C1" s="62" t="s">
        <v>197</v>
      </c>
      <c r="D1" s="62" t="s">
        <v>198</v>
      </c>
      <c r="E1" s="63" t="s">
        <v>199</v>
      </c>
      <c r="F1" s="64" t="s">
        <v>200</v>
      </c>
    </row>
    <row r="2" spans="1:19" x14ac:dyDescent="0.3">
      <c r="A2" s="4" t="s">
        <v>271</v>
      </c>
      <c r="B2" s="4" t="s">
        <v>272</v>
      </c>
      <c r="C2" s="4" t="s">
        <v>246</v>
      </c>
      <c r="D2" s="4" t="s">
        <v>520</v>
      </c>
      <c r="E2" s="12" t="s">
        <v>201</v>
      </c>
      <c r="F2" s="210">
        <f>Table6[[#This Row],[Insurer Margin %]]/100+Table6[[#This Row],[TPA Fee %]]/100+Table6[[#This Row],[Aura Commssion %]]/100+Table6[[#This Row],[Distributor Commission %]]/100</f>
        <v>0.27500000000000002</v>
      </c>
    </row>
    <row r="3" spans="1:19" x14ac:dyDescent="0.3">
      <c r="A3" s="4" t="s">
        <v>271</v>
      </c>
      <c r="B3" s="4" t="s">
        <v>272</v>
      </c>
      <c r="C3" s="4" t="s">
        <v>246</v>
      </c>
      <c r="D3" s="4" t="s">
        <v>520</v>
      </c>
      <c r="E3" s="12" t="s">
        <v>273</v>
      </c>
      <c r="F3" s="210">
        <f>Table6[[#This Row],[Insurer Margin %]]/100+Table6[[#This Row],[TPA Fee %]]/100+Table6[[#This Row],[Aura Commssion %]]/100+Table6[[#This Row],[Distributor Commission %]]/100</f>
        <v>0.27500000000000002</v>
      </c>
    </row>
    <row r="7" spans="1:19" x14ac:dyDescent="0.3">
      <c r="L7" s="217"/>
      <c r="M7" s="217"/>
      <c r="R7" s="217"/>
      <c r="S7" s="217"/>
    </row>
    <row r="12" spans="1:19" x14ac:dyDescent="0.3">
      <c r="L12" s="217"/>
      <c r="M12" s="217"/>
      <c r="R12" s="217"/>
      <c r="S12" s="217"/>
    </row>
  </sheetData>
  <mergeCells count="4">
    <mergeCell ref="L7:M7"/>
    <mergeCell ref="L12:M12"/>
    <mergeCell ref="R7:S7"/>
    <mergeCell ref="R12:S12"/>
  </mergeCells>
  <dataValidations count="1">
    <dataValidation type="list" allowBlank="1" showInputMessage="1" showErrorMessage="1" sqref="N19 T19" xr:uid="{50B1B14D-3CA1-45C9-99C7-8AF91EE49F59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AF3-CAFF-49E1-BC48-C1CAAB0BE248}">
  <dimension ref="A1:R25"/>
  <sheetViews>
    <sheetView zoomScale="109" workbookViewId="0">
      <selection activeCell="C4" sqref="C4"/>
    </sheetView>
  </sheetViews>
  <sheetFormatPr defaultRowHeight="14.4" x14ac:dyDescent="0.3"/>
  <cols>
    <col min="1" max="1" bestFit="true" customWidth="true" style="1" width="9.0"/>
    <col min="2" max="2" bestFit="true" customWidth="true" style="1" width="16.0"/>
    <col min="3" max="3" bestFit="true" customWidth="true" style="1" width="30.6640625"/>
    <col min="4" max="4" bestFit="true" customWidth="true" style="1" width="15.33203125"/>
    <col min="5" max="5" bestFit="true" customWidth="true" style="1" width="29.109375"/>
    <col min="6" max="6" customWidth="true" style="1" width="19.6640625"/>
    <col min="7" max="7" bestFit="true" customWidth="true" style="1" width="16.88671875"/>
    <col min="8" max="8" bestFit="true" customWidth="true" style="1" width="14.0"/>
    <col min="9" max="9" bestFit="true" customWidth="true" style="1" width="25.109375"/>
    <col min="10" max="10" bestFit="true" customWidth="true" style="1" width="18.109375"/>
    <col min="11" max="11" bestFit="true" customWidth="true" style="1" width="16.6640625"/>
    <col min="12" max="12" customWidth="true" style="180" width="17.88671875"/>
    <col min="13" max="13" customWidth="true" style="197" width="15.33203125"/>
    <col min="16" max="16" customWidth="true" style="206" width="15.33203125"/>
    <col min="17" max="17" customWidth="true" style="207" width="15.33203125"/>
    <col min="18" max="18" bestFit="true" customWidth="true" width="19.77734375"/>
  </cols>
  <sheetData>
    <row r="1" spans="1:18" s="94" customFormat="1" ht="15.6" x14ac:dyDescent="0.3">
      <c r="A1" s="91" t="s">
        <v>203</v>
      </c>
      <c r="B1" s="92" t="s">
        <v>204</v>
      </c>
      <c r="C1" s="92" t="s">
        <v>205</v>
      </c>
      <c r="D1" s="92" t="s">
        <v>5</v>
      </c>
      <c r="E1" s="92" t="s">
        <v>206</v>
      </c>
      <c r="F1" s="92" t="s">
        <v>207</v>
      </c>
      <c r="G1" s="92" t="s">
        <v>208</v>
      </c>
      <c r="H1" s="92" t="s">
        <v>166</v>
      </c>
      <c r="I1" s="92" t="s">
        <v>209</v>
      </c>
      <c r="J1" s="92" t="s">
        <v>210</v>
      </c>
      <c r="K1" s="93" t="s">
        <v>211</v>
      </c>
      <c r="L1" s="208" t="s">
        <v>212</v>
      </c>
      <c r="M1" s="208" t="s">
        <v>244</v>
      </c>
      <c r="N1" s="209"/>
      <c r="O1" s="209"/>
      <c r="P1" s="205"/>
      <c r="Q1" s="211" t="s">
        <v>434</v>
      </c>
      <c r="R1" s="212" t="s">
        <v>435</v>
      </c>
    </row>
    <row r="2" spans="1:18" x14ac:dyDescent="0.3">
      <c r="A2" s="1">
        <v>1</v>
      </c>
      <c r="B2" s="1">
        <v>1</v>
      </c>
      <c r="C2" s="1" t="s">
        <v>274</v>
      </c>
      <c r="D2" s="1" t="s">
        <v>18</v>
      </c>
      <c r="E2" s="1" t="s">
        <v>275</v>
      </c>
      <c r="F2" s="1" t="s">
        <v>17</v>
      </c>
      <c r="G2" s="1" t="s">
        <v>276</v>
      </c>
      <c r="H2" s="1" t="s">
        <v>181</v>
      </c>
      <c r="I2" s="1" t="s">
        <v>277</v>
      </c>
      <c r="J2" s="1" t="s">
        <v>213</v>
      </c>
      <c r="K2" s="1" t="s">
        <v>201</v>
      </c>
      <c r="Q2" s="207" t="str">
        <f>IF(AND(OR(G2="Married", G2="Single"), F2="Female"), G2 &amp; " " &amp; F2, F2)</f>
        <v>Male</v>
      </c>
      <c r="R2" t="str" s="0">
        <f>IF(OR(TRIM(D2)="Principal", TRIM(D2)="Spouse", TRIM(D2)="Son", TRIM(D2)="Daughter"), "Dependents", D2)</f>
        <v>Employee</v>
      </c>
    </row>
    <row r="3" spans="1:18" x14ac:dyDescent="0.3">
      <c r="A3" s="1">
        <v>2</v>
      </c>
      <c r="B3" s="1">
        <v>2</v>
      </c>
      <c r="C3" s="1" t="s">
        <v>278</v>
      </c>
      <c r="D3" s="1" t="s">
        <v>18</v>
      </c>
      <c r="E3" s="1" t="s">
        <v>279</v>
      </c>
      <c r="F3" s="1" t="s">
        <v>17</v>
      </c>
      <c r="G3" s="1" t="s">
        <v>276</v>
      </c>
      <c r="H3" s="1" t="s">
        <v>181</v>
      </c>
      <c r="I3" s="1" t="s">
        <v>277</v>
      </c>
      <c r="J3" s="1" t="s">
        <v>213</v>
      </c>
      <c r="K3" s="1" t="s">
        <v>201</v>
      </c>
      <c r="Q3" s="207" t="str">
        <f t="shared" ref="Q3:Q25" si="0">IF(AND(OR(G3="Married", G3="Single"), F3="Female"), G3 &amp; " " &amp; F3, F3)</f>
        <v>Male</v>
      </c>
      <c r="R3" t="str" s="0">
        <f t="shared" ref="R3:R25" si="1">IF(OR(TRIM(D3)="Principal", TRIM(D3)="Spouse", TRIM(D3)="Son", TRIM(D3)="Daughter"), "Dependents", D3)</f>
        <v>Employee</v>
      </c>
    </row>
    <row r="4" spans="1:18" x14ac:dyDescent="0.3">
      <c r="A4" s="1">
        <v>3</v>
      </c>
      <c r="B4" s="1">
        <v>3</v>
      </c>
      <c r="C4" s="1" t="s">
        <v>280</v>
      </c>
      <c r="D4" s="1" t="s">
        <v>18</v>
      </c>
      <c r="E4" s="1" t="s">
        <v>279</v>
      </c>
      <c r="F4" s="1" t="s">
        <v>17</v>
      </c>
      <c r="G4" s="1" t="s">
        <v>276</v>
      </c>
      <c r="H4" s="1" t="s">
        <v>181</v>
      </c>
      <c r="I4" s="1" t="s">
        <v>277</v>
      </c>
      <c r="J4" s="1" t="s">
        <v>213</v>
      </c>
      <c r="K4" s="1" t="s">
        <v>201</v>
      </c>
      <c r="Q4" s="207" t="str">
        <f t="shared" si="0"/>
        <v>Male</v>
      </c>
      <c r="R4" t="str" s="0">
        <f t="shared" si="1"/>
        <v>Employee</v>
      </c>
    </row>
    <row r="5" spans="1:18" x14ac:dyDescent="0.3">
      <c r="A5" s="1">
        <v>4</v>
      </c>
      <c r="B5" s="1">
        <v>4</v>
      </c>
      <c r="C5" s="1" t="s">
        <v>280</v>
      </c>
      <c r="D5" s="1" t="s">
        <v>18</v>
      </c>
      <c r="E5" s="1" t="s">
        <v>279</v>
      </c>
      <c r="F5" s="1" t="s">
        <v>17</v>
      </c>
      <c r="G5" s="1" t="s">
        <v>276</v>
      </c>
      <c r="H5" s="1" t="s">
        <v>181</v>
      </c>
      <c r="I5" s="1" t="s">
        <v>277</v>
      </c>
      <c r="J5" s="1" t="s">
        <v>213</v>
      </c>
      <c r="K5" s="1" t="s">
        <v>201</v>
      </c>
      <c r="Q5" s="207" t="str">
        <f t="shared" si="0"/>
        <v>Male</v>
      </c>
      <c r="R5" t="str" s="0">
        <f t="shared" si="1"/>
        <v>Employee</v>
      </c>
    </row>
    <row r="6" spans="1:18" x14ac:dyDescent="0.3">
      <c r="A6" s="1">
        <v>5</v>
      </c>
      <c r="B6" s="1">
        <v>5</v>
      </c>
      <c r="C6" s="1" t="s">
        <v>280</v>
      </c>
      <c r="D6" s="1" t="s">
        <v>18</v>
      </c>
      <c r="E6" s="1" t="s">
        <v>279</v>
      </c>
      <c r="F6" s="1" t="s">
        <v>17</v>
      </c>
      <c r="G6" s="1" t="s">
        <v>276</v>
      </c>
      <c r="H6" s="1" t="s">
        <v>181</v>
      </c>
      <c r="I6" s="1" t="s">
        <v>277</v>
      </c>
      <c r="J6" s="1" t="s">
        <v>213</v>
      </c>
      <c r="K6" s="1" t="s">
        <v>201</v>
      </c>
      <c r="Q6" s="207" t="str">
        <f t="shared" si="0"/>
        <v>Male</v>
      </c>
      <c r="R6" t="str" s="0">
        <f t="shared" si="1"/>
        <v>Employee</v>
      </c>
    </row>
    <row r="7" spans="1:18" x14ac:dyDescent="0.3">
      <c r="A7" s="1">
        <v>6</v>
      </c>
      <c r="B7" s="1">
        <v>6</v>
      </c>
      <c r="C7" s="1" t="s">
        <v>274</v>
      </c>
      <c r="D7" s="1" t="s">
        <v>18</v>
      </c>
      <c r="E7" s="1" t="s">
        <v>275</v>
      </c>
      <c r="F7" s="1" t="s">
        <v>17</v>
      </c>
      <c r="G7" s="1" t="s">
        <v>276</v>
      </c>
      <c r="H7" s="1" t="s">
        <v>181</v>
      </c>
      <c r="I7" s="1" t="s">
        <v>277</v>
      </c>
      <c r="J7" s="1" t="s">
        <v>213</v>
      </c>
      <c r="K7" s="1" t="s">
        <v>201</v>
      </c>
      <c r="Q7" s="207" t="str">
        <f t="shared" si="0"/>
        <v>Male</v>
      </c>
      <c r="R7" t="str" s="0">
        <f t="shared" si="1"/>
        <v>Employee</v>
      </c>
    </row>
    <row r="8" spans="1:18" x14ac:dyDescent="0.3">
      <c r="A8" s="1">
        <v>7</v>
      </c>
      <c r="B8" s="1">
        <v>7</v>
      </c>
      <c r="C8" s="1" t="s">
        <v>274</v>
      </c>
      <c r="D8" s="1" t="s">
        <v>18</v>
      </c>
      <c r="E8" s="1" t="s">
        <v>275</v>
      </c>
      <c r="F8" s="1" t="s">
        <v>17</v>
      </c>
      <c r="G8" s="1" t="s">
        <v>276</v>
      </c>
      <c r="H8" s="1" t="s">
        <v>181</v>
      </c>
      <c r="I8" s="1" t="s">
        <v>277</v>
      </c>
      <c r="J8" s="1" t="s">
        <v>213</v>
      </c>
      <c r="K8" s="1" t="s">
        <v>201</v>
      </c>
      <c r="Q8" s="207" t="str">
        <f t="shared" si="0"/>
        <v>Male</v>
      </c>
      <c r="R8" t="str" s="0">
        <f t="shared" si="1"/>
        <v>Employee</v>
      </c>
    </row>
    <row r="9" spans="1:18" x14ac:dyDescent="0.3">
      <c r="A9" s="1">
        <v>8</v>
      </c>
      <c r="B9" s="1">
        <v>8</v>
      </c>
      <c r="C9" s="1" t="s">
        <v>278</v>
      </c>
      <c r="D9" s="1" t="s">
        <v>18</v>
      </c>
      <c r="E9" s="1" t="s">
        <v>279</v>
      </c>
      <c r="F9" s="1" t="s">
        <v>17</v>
      </c>
      <c r="G9" s="1" t="s">
        <v>276</v>
      </c>
      <c r="H9" s="1" t="s">
        <v>181</v>
      </c>
      <c r="I9" s="1" t="s">
        <v>277</v>
      </c>
      <c r="J9" s="1" t="s">
        <v>213</v>
      </c>
      <c r="K9" s="1" t="s">
        <v>201</v>
      </c>
      <c r="Q9" s="207" t="str">
        <f t="shared" si="0"/>
        <v>Male</v>
      </c>
      <c r="R9" t="str" s="0">
        <f t="shared" si="1"/>
        <v>Employee</v>
      </c>
    </row>
    <row r="10" spans="1:18" x14ac:dyDescent="0.3">
      <c r="A10" s="1">
        <v>9</v>
      </c>
      <c r="B10" s="1">
        <v>9</v>
      </c>
      <c r="C10" s="1" t="s">
        <v>280</v>
      </c>
      <c r="D10" s="1" t="s">
        <v>18</v>
      </c>
      <c r="E10" s="1" t="s">
        <v>279</v>
      </c>
      <c r="F10" s="1" t="s">
        <v>17</v>
      </c>
      <c r="G10" s="1" t="s">
        <v>276</v>
      </c>
      <c r="H10" s="1" t="s">
        <v>181</v>
      </c>
      <c r="I10" s="1" t="s">
        <v>277</v>
      </c>
      <c r="J10" s="1" t="s">
        <v>213</v>
      </c>
      <c r="K10" s="1" t="s">
        <v>201</v>
      </c>
      <c r="Q10" s="207" t="str">
        <f t="shared" si="0"/>
        <v>Male</v>
      </c>
      <c r="R10" t="str" s="0">
        <f t="shared" si="1"/>
        <v>Employee</v>
      </c>
    </row>
    <row r="11" spans="1:18" x14ac:dyDescent="0.3">
      <c r="A11" s="1">
        <v>10</v>
      </c>
      <c r="B11" s="1">
        <v>10</v>
      </c>
      <c r="C11" s="1" t="s">
        <v>280</v>
      </c>
      <c r="D11" s="1" t="s">
        <v>18</v>
      </c>
      <c r="E11" s="1" t="s">
        <v>279</v>
      </c>
      <c r="F11" s="1" t="s">
        <v>17</v>
      </c>
      <c r="G11" s="1" t="s">
        <v>276</v>
      </c>
      <c r="H11" s="1" t="s">
        <v>181</v>
      </c>
      <c r="I11" s="1" t="s">
        <v>277</v>
      </c>
      <c r="J11" s="1" t="s">
        <v>213</v>
      </c>
      <c r="K11" s="1" t="s">
        <v>201</v>
      </c>
      <c r="Q11" s="207" t="str">
        <f t="shared" si="0"/>
        <v>Male</v>
      </c>
      <c r="R11" t="str" s="0">
        <f t="shared" si="1"/>
        <v>Employee</v>
      </c>
    </row>
    <row r="12" spans="1:18" x14ac:dyDescent="0.3">
      <c r="A12" s="1">
        <v>11</v>
      </c>
      <c r="B12" s="1">
        <v>11</v>
      </c>
      <c r="C12" s="1" t="s">
        <v>280</v>
      </c>
      <c r="D12" s="1" t="s">
        <v>18</v>
      </c>
      <c r="E12" s="1" t="s">
        <v>279</v>
      </c>
      <c r="F12" s="1" t="s">
        <v>17</v>
      </c>
      <c r="G12" s="1" t="s">
        <v>276</v>
      </c>
      <c r="H12" s="1" t="s">
        <v>181</v>
      </c>
      <c r="I12" s="1" t="s">
        <v>277</v>
      </c>
      <c r="J12" s="1" t="s">
        <v>213</v>
      </c>
      <c r="K12" s="1" t="s">
        <v>201</v>
      </c>
      <c r="Q12" s="207" t="str">
        <f t="shared" si="0"/>
        <v>Male</v>
      </c>
      <c r="R12" t="str" s="0">
        <f t="shared" si="1"/>
        <v>Employee</v>
      </c>
    </row>
    <row r="13" spans="1:18" x14ac:dyDescent="0.3">
      <c r="A13" s="1">
        <v>12</v>
      </c>
      <c r="B13" s="1">
        <v>12</v>
      </c>
      <c r="C13" s="1" t="s">
        <v>280</v>
      </c>
      <c r="D13" s="1" t="s">
        <v>18</v>
      </c>
      <c r="E13" s="1" t="s">
        <v>279</v>
      </c>
      <c r="F13" s="1" t="s">
        <v>17</v>
      </c>
      <c r="G13" s="1" t="s">
        <v>276</v>
      </c>
      <c r="H13" s="1" t="s">
        <v>181</v>
      </c>
      <c r="I13" s="1" t="s">
        <v>277</v>
      </c>
      <c r="J13" s="1" t="s">
        <v>213</v>
      </c>
      <c r="K13" s="1" t="s">
        <v>201</v>
      </c>
      <c r="Q13" s="207" t="str">
        <f t="shared" si="0"/>
        <v>Male</v>
      </c>
      <c r="R13" t="str" s="0">
        <f t="shared" si="1"/>
        <v>Employee</v>
      </c>
    </row>
    <row r="14" spans="1:18" x14ac:dyDescent="0.3">
      <c r="A14" s="1">
        <v>13</v>
      </c>
      <c r="B14" s="1">
        <v>13</v>
      </c>
      <c r="C14" s="1" t="s">
        <v>280</v>
      </c>
      <c r="D14" s="1" t="s">
        <v>18</v>
      </c>
      <c r="E14" s="1" t="s">
        <v>279</v>
      </c>
      <c r="F14" s="1" t="s">
        <v>17</v>
      </c>
      <c r="G14" s="1" t="s">
        <v>276</v>
      </c>
      <c r="H14" s="1" t="s">
        <v>181</v>
      </c>
      <c r="I14" s="1" t="s">
        <v>277</v>
      </c>
      <c r="J14" s="1" t="s">
        <v>213</v>
      </c>
      <c r="K14" s="1" t="s">
        <v>201</v>
      </c>
      <c r="Q14" s="207" t="str">
        <f t="shared" si="0"/>
        <v>Male</v>
      </c>
      <c r="R14" t="str" s="0">
        <f t="shared" si="1"/>
        <v>Employee</v>
      </c>
    </row>
    <row r="15" spans="1:18" x14ac:dyDescent="0.3">
      <c r="Q15" s="207">
        <f t="shared" si="0"/>
        <v>0</v>
      </c>
      <c r="R15" s="0">
        <f t="shared" si="1"/>
        <v>0</v>
      </c>
    </row>
    <row r="16" spans="1:18" x14ac:dyDescent="0.3">
      <c r="Q16" s="207">
        <f t="shared" si="0"/>
        <v>0</v>
      </c>
      <c r="R16" s="0">
        <f t="shared" si="1"/>
        <v>0</v>
      </c>
    </row>
    <row r="17" spans="17:18" x14ac:dyDescent="0.3">
      <c r="Q17" s="207">
        <f t="shared" si="0"/>
        <v>0</v>
      </c>
      <c r="R17" s="0">
        <f t="shared" si="1"/>
        <v>0</v>
      </c>
    </row>
    <row r="18" spans="17:18" x14ac:dyDescent="0.3">
      <c r="Q18" s="207">
        <f t="shared" si="0"/>
        <v>0</v>
      </c>
      <c r="R18" s="0">
        <f t="shared" si="1"/>
        <v>0</v>
      </c>
    </row>
    <row r="19" spans="17:18" x14ac:dyDescent="0.3">
      <c r="Q19" s="207">
        <f t="shared" si="0"/>
        <v>0</v>
      </c>
      <c r="R19" s="0">
        <f t="shared" si="1"/>
        <v>0</v>
      </c>
    </row>
    <row r="20" spans="17:18" x14ac:dyDescent="0.3">
      <c r="Q20" s="207">
        <f t="shared" si="0"/>
        <v>0</v>
      </c>
      <c r="R20" s="0">
        <f t="shared" si="1"/>
        <v>0</v>
      </c>
    </row>
    <row r="21" spans="17:18" x14ac:dyDescent="0.3">
      <c r="Q21" s="207">
        <f t="shared" si="0"/>
        <v>0</v>
      </c>
      <c r="R21" s="0">
        <f t="shared" si="1"/>
        <v>0</v>
      </c>
    </row>
    <row r="22" spans="17:18" x14ac:dyDescent="0.3">
      <c r="Q22" s="207">
        <f t="shared" si="0"/>
        <v>0</v>
      </c>
      <c r="R22" s="0">
        <f t="shared" si="1"/>
        <v>0</v>
      </c>
    </row>
    <row r="23" spans="17:18" x14ac:dyDescent="0.3">
      <c r="Q23" s="207">
        <f t="shared" si="0"/>
        <v>0</v>
      </c>
      <c r="R23" s="0">
        <f t="shared" si="1"/>
        <v>0</v>
      </c>
    </row>
    <row r="24" spans="17:18" x14ac:dyDescent="0.3">
      <c r="Q24" s="207">
        <f t="shared" si="0"/>
        <v>0</v>
      </c>
      <c r="R24" s="0">
        <f t="shared" si="1"/>
        <v>0</v>
      </c>
    </row>
    <row r="25" spans="17:18" x14ac:dyDescent="0.3">
      <c r="Q25" s="207">
        <f t="shared" si="0"/>
        <v>0</v>
      </c>
      <c r="R25" s="0">
        <f t="shared" si="1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2C4F-3F09-4131-8EAA-1FE63C64EC56}">
  <dimension ref="A1:AY250"/>
  <sheetViews>
    <sheetView tabSelected="1" topLeftCell="AS1" zoomScale="109" workbookViewId="0">
      <pane ySplit="1" topLeftCell="A2" activePane="bottomLeft" state="frozen"/>
      <selection pane="bottomLeft" activeCell="AX6" sqref="AX6"/>
    </sheetView>
  </sheetViews>
  <sheetFormatPr defaultColWidth="9.109375" defaultRowHeight="14.4" x14ac:dyDescent="0.3"/>
  <cols>
    <col min="1" max="1" customWidth="true" style="48" width="7.88671875"/>
    <col min="2" max="2" bestFit="true" customWidth="true" style="48" width="15.33203125"/>
    <col min="3" max="3" customWidth="true" style="48" width="32.109375"/>
    <col min="4" max="4" customWidth="true" style="48" width="15.88671875"/>
    <col min="5" max="5" bestFit="true" customWidth="true" style="48" width="25.33203125"/>
    <col min="6" max="6" customWidth="true" style="48" width="14.88671875"/>
    <col min="7" max="7" customWidth="true" style="48" width="17.5546875"/>
    <col min="8" max="8" customWidth="true" style="48" width="16.0"/>
    <col min="9" max="9" bestFit="true" customWidth="true" style="48" width="21.6640625"/>
    <col min="10" max="10" bestFit="true" customWidth="true" style="48" width="10.6640625"/>
    <col min="11" max="11" bestFit="true" customWidth="true" style="48" width="13.6640625"/>
    <col min="13" max="13" bestFit="true" customWidth="true" style="48" width="12.109375"/>
    <col min="14" max="14" bestFit="true" customWidth="true" style="48" width="15.88671875"/>
    <col min="15" max="15" bestFit="true" customWidth="true" style="48" width="9.44140625"/>
    <col min="16" max="16" customWidth="true" style="48" width="9.88671875"/>
    <col min="17" max="17" customWidth="true" style="82" width="9.88671875"/>
    <col min="18" max="18" customWidth="true" style="48" width="13.33203125"/>
    <col min="19" max="19" customWidth="true" style="48" width="18.6640625"/>
    <col min="20" max="20" customWidth="true" style="48" width="11.44140625"/>
    <col min="21" max="21" customWidth="true" style="48" width="26.44140625"/>
    <col min="22" max="22" customWidth="true" style="48" width="21.6640625"/>
    <col min="23" max="23" customWidth="true" style="48" width="18.88671875"/>
    <col min="24" max="24" customWidth="true" style="48" width="36.44140625"/>
    <col min="25" max="25" customWidth="true" style="48" width="18.88671875"/>
    <col min="26" max="26" customWidth="true" style="48" width="28.109375"/>
    <col min="27" max="27" customWidth="true" style="48" width="39.0"/>
    <col min="28" max="28" customWidth="true" style="48" width="30.6640625"/>
    <col min="29" max="30" customWidth="true" style="48" width="29.33203125"/>
    <col min="31" max="31" customWidth="true" style="48" width="32.33203125"/>
    <col min="32" max="32" customWidth="true" style="78" width="25.0"/>
    <col min="33" max="33" customWidth="true" style="78" width="25.88671875"/>
    <col min="34" max="34" bestFit="true" customWidth="true" style="48" width="24.33203125"/>
    <col min="35" max="35" bestFit="true" customWidth="true" style="48" width="28.6640625"/>
    <col min="36" max="36" customWidth="true" style="78" width="28.6640625"/>
    <col min="37" max="37" bestFit="true" customWidth="true" style="48" width="16.109375"/>
    <col min="38" max="39" customWidth="true" style="48" width="27.44140625"/>
    <col min="40" max="40" customWidth="true" style="48" width="21.44140625"/>
    <col min="41" max="41" bestFit="true" customWidth="true" style="78" width="20.44140625"/>
    <col min="42" max="42" bestFit="true" customWidth="true" style="48" width="18.109375"/>
    <col min="43" max="43" customWidth="true" style="48" width="23.5546875"/>
    <col min="44" max="45" style="76" width="9.109375"/>
    <col min="46" max="46" customWidth="true" style="76" width="17.88671875"/>
    <col min="47" max="47" customWidth="true" style="76" width="24.109375"/>
    <col min="48" max="48" customWidth="true" style="76" width="26.109375"/>
    <col min="51" max="51" customWidth="true" width="31.88671875"/>
  </cols>
  <sheetData>
    <row r="1" spans="1:51" ht="14.25" customHeight="1" x14ac:dyDescent="0.3">
      <c r="A1" s="90" t="s">
        <v>203</v>
      </c>
      <c r="B1" s="90" t="s">
        <v>204</v>
      </c>
      <c r="C1" s="90" t="s">
        <v>205</v>
      </c>
      <c r="D1" s="90" t="s">
        <v>5</v>
      </c>
      <c r="E1" s="90" t="s">
        <v>206</v>
      </c>
      <c r="F1" s="90" t="s">
        <v>207</v>
      </c>
      <c r="G1" s="90" t="s">
        <v>208</v>
      </c>
      <c r="H1" s="90" t="s">
        <v>166</v>
      </c>
      <c r="I1" s="90" t="s">
        <v>209</v>
      </c>
      <c r="J1" s="90" t="s">
        <v>210</v>
      </c>
      <c r="K1" s="90" t="s">
        <v>211</v>
      </c>
      <c r="M1" s="73" t="s">
        <v>215</v>
      </c>
      <c r="N1" s="73" t="s">
        <v>205</v>
      </c>
      <c r="O1" s="73" t="s">
        <v>216</v>
      </c>
      <c r="P1" s="73" t="s">
        <v>217</v>
      </c>
      <c r="Q1" s="73" t="s">
        <v>14</v>
      </c>
      <c r="R1" s="73" t="s">
        <v>207</v>
      </c>
      <c r="S1" s="73" t="s">
        <v>208</v>
      </c>
      <c r="T1" s="73" t="s">
        <v>166</v>
      </c>
      <c r="U1" s="73" t="s">
        <v>209</v>
      </c>
      <c r="V1" s="73" t="s">
        <v>218</v>
      </c>
      <c r="W1" s="73" t="s">
        <v>211</v>
      </c>
      <c r="X1" s="73" t="s">
        <v>219</v>
      </c>
      <c r="Y1" s="74" t="s">
        <v>16</v>
      </c>
      <c r="Z1" s="73" t="s">
        <v>220</v>
      </c>
      <c r="AA1" s="73" t="s">
        <v>221</v>
      </c>
      <c r="AB1" s="73" t="s">
        <v>222</v>
      </c>
      <c r="AC1" s="73" t="s">
        <v>223</v>
      </c>
      <c r="AD1" s="73" t="s">
        <v>224</v>
      </c>
      <c r="AE1" s="74" t="s">
        <v>225</v>
      </c>
      <c r="AF1" s="75" t="s">
        <v>167</v>
      </c>
      <c r="AG1" s="75" t="s">
        <v>226</v>
      </c>
      <c r="AH1" s="75" t="s">
        <v>174</v>
      </c>
      <c r="AI1" s="75" t="s">
        <v>227</v>
      </c>
      <c r="AJ1" s="75" t="s">
        <v>228</v>
      </c>
      <c r="AK1" s="75" t="s">
        <v>229</v>
      </c>
      <c r="AL1" s="158" t="s">
        <v>230</v>
      </c>
      <c r="AM1" s="74" t="s">
        <v>231</v>
      </c>
      <c r="AN1" s="73" t="s">
        <v>232</v>
      </c>
      <c r="AO1" s="75" t="s">
        <v>202</v>
      </c>
      <c r="AP1" s="75" t="s">
        <v>233</v>
      </c>
      <c r="AQ1" s="74" t="s">
        <v>234</v>
      </c>
      <c r="AT1" s="77" t="s">
        <v>235</v>
      </c>
      <c r="AU1" s="77" t="s">
        <v>236</v>
      </c>
      <c r="AV1" s="77" t="s">
        <v>237</v>
      </c>
    </row>
    <row r="2" spans="1:51" ht="15.6" x14ac:dyDescent="0.3">
      <c r="A2" s="88">
        <f>Census!A2</f>
        <v>1</v>
      </c>
      <c r="B2" s="88">
        <f>Census!B2</f>
        <v>1</v>
      </c>
      <c r="C2" s="88" t="str">
        <f>Census!C2</f>
        <v>ABC</v>
      </c>
      <c r="D2" s="88" t="str">
        <f>Census!R2</f>
        <v>Employee</v>
      </c>
      <c r="E2" s="89" t="str">
        <f>Census!E2</f>
        <v>01-02-1970</v>
      </c>
      <c r="F2" s="88" t="str">
        <f>Census!Q2</f>
        <v>Male</v>
      </c>
      <c r="G2" s="88" t="str">
        <f>Census!G2</f>
        <v>Married</v>
      </c>
      <c r="H2" s="88" t="str">
        <f>Census!H2</f>
        <v>INDIA</v>
      </c>
      <c r="I2" s="88" t="str">
        <f>Census!I2</f>
        <v>Dubai</v>
      </c>
      <c r="J2" s="88" t="str">
        <f>Census!J2</f>
        <v>Category A</v>
      </c>
      <c r="K2" s="88" t="str">
        <f>Census!K2</f>
        <v>HSB</v>
      </c>
      <c r="M2" s="48">
        <f t="shared" ref="M2:O17" si="0">B2</f>
        <v>1</v>
      </c>
      <c r="N2" s="48" t="str">
        <f t="shared" si="0"/>
        <v>ABC</v>
      </c>
      <c r="O2" s="48" t="str">
        <f t="shared" si="0"/>
        <v>Employee</v>
      </c>
      <c r="P2" s="48">
        <f ca="1">IF(E2="", 0, DATEDIF(E2, TODAY(), "Y"))</f>
        <v>54</v>
      </c>
      <c r="Q2" s="48" t="str" cm="1">
        <f t="array" aca="1" ref="Q2" ca="1">IFERROR(INDEX('Base Premium '!P:P, MATCH(1, (VALUE(LEFT('Base Premium '!P:P, FIND("-", 'Base Premium '!P:P)-1)) &lt;= P2) * (VALUE(MID('Base Premium '!P:P, FIND("-", 'Base Premium '!P:P)+1, LEN('Base Premium '!P:P))) &gt;= P2), 0)), "No Match")</f>
        <v>51-55</v>
      </c>
      <c r="R2" s="48" t="str">
        <f t="shared" ref="R2:W2" si="1">F2</f>
        <v>Male</v>
      </c>
      <c r="S2" s="48" t="str">
        <f t="shared" si="1"/>
        <v>Married</v>
      </c>
      <c r="T2" s="48" t="str">
        <f t="shared" si="1"/>
        <v>INDIA</v>
      </c>
      <c r="U2" s="48" t="str">
        <f t="shared" si="1"/>
        <v>Dubai</v>
      </c>
      <c r="V2" s="48" t="str">
        <f t="shared" si="1"/>
        <v>Category A</v>
      </c>
      <c r="W2" s="48" t="str">
        <f t="shared" si="1"/>
        <v>HSB</v>
      </c>
      <c r="X2" s="48" t="str">
        <f ca="1">Q2&amp;R2&amp;O2</f>
        <v>51-55MaleEmployee</v>
      </c>
      <c r="Y2" s="48" t="str">
        <f ca="1">VLOOKUP(X:X,'Base Premium '!Q:R,2,FALSE)</f>
        <v>8925.0</v>
      </c>
      <c r="Z2" s="78">
        <f ca="1">IF(Y2&lt;&gt;0, 'Benefits Calculation'!$T$4, "")</f>
        <v>0</v>
      </c>
      <c r="AA2" s="48">
        <f ca="1">IF(Y2&lt;&gt;0, 'Benefits Calculation'!$U$4, "")</f>
        <v>0</v>
      </c>
      <c r="AB2" s="48" t="s">
        <v>238</v>
      </c>
      <c r="AC2" s="48">
        <f>IF(AB2="YES", 'Benefits Calculation'!$AO$4, 0)</f>
        <v>0</v>
      </c>
      <c r="AD2" s="48">
        <f>IF(AC2="YES", 'Benefits Calculation'!$AP$4, 0)</f>
        <v>0</v>
      </c>
      <c r="AE2" s="48">
        <f ca="1">IF(Y2*(1+Z2%)+AA2=0, Y2, Y2*(1+Z2%)+AA2)</f>
        <v>8925</v>
      </c>
      <c r="AF2" s="78">
        <v>-0.1</v>
      </c>
      <c r="AG2" s="78">
        <f ca="1">IF(Y2&lt;&gt;0, 'Existing child  Loading'!$F$2, "")/100</f>
        <v>0</v>
      </c>
      <c r="AH2" s="78">
        <f ca="1">IF(Y2&lt;&gt;0, 'Volume Discount Loading'!$B$2, "")/100</f>
        <v>0.05</v>
      </c>
      <c r="AI2" s="78">
        <f ca="1">IF(Y2&lt;&gt;0, 'Existing child  Loading'!$J$2, "")/100</f>
        <v>0</v>
      </c>
      <c r="AJ2" s="162">
        <f t="shared" ref="AJ2:AJ33" si="2">IF(R2="Married Female", 0/100, 0)</f>
        <v>0</v>
      </c>
      <c r="AK2" s="78">
        <f ca="1">AF2+AG2+AH2+AI2+AJ2</f>
        <v>-0.05</v>
      </c>
      <c r="AL2" s="48">
        <f ca="1">Y2*(1+(Z2+AK2))</f>
        <v>8478.75</v>
      </c>
      <c r="AM2" s="48">
        <f ca="1">AL2+AA2</f>
        <v>8478.75</v>
      </c>
      <c r="AN2" s="48" t="str">
        <f>K2</f>
        <v>HSB</v>
      </c>
      <c r="AO2" s="78">
        <f>IF(AND(I2="Dubai", K2="LSB"), Commission!$M$19, 0)</f>
        <v>0</v>
      </c>
      <c r="AP2" s="48">
        <f>IF(AN2="HSB", Commission!$F$2, IF(AN2="LSB", Commission!$F$3, "")) +AO2</f>
        <v>0.27500000000000002</v>
      </c>
      <c r="AQ2" s="79">
        <f ca="1">AM2/(1-AP2)</f>
        <v>11694.827586206897</v>
      </c>
      <c r="AT2" s="80" t="s">
        <v>213</v>
      </c>
      <c r="AU2" s="48">
        <f>COUNTIF(V:V, "Category A")</f>
        <v>13</v>
      </c>
      <c r="AV2" s="157">
        <f ca="1">SUMIF(V:V, "Category A", AQ:AQ)</f>
        <v>91481.724137931014</v>
      </c>
    </row>
    <row r="3" spans="1:51" ht="14.25" customHeight="1" x14ac:dyDescent="0.3">
      <c r="A3" s="88">
        <f>Census!A3</f>
        <v>2</v>
      </c>
      <c r="B3" s="88">
        <f>Census!B3</f>
        <v>2</v>
      </c>
      <c r="C3" s="88" t="str">
        <f>Census!C3</f>
        <v>DEF</v>
      </c>
      <c r="D3" s="88" t="str">
        <f>Census!R3</f>
        <v>Employee</v>
      </c>
      <c r="E3" s="89" t="str">
        <f>Census!E3</f>
        <v>02-05-2000</v>
      </c>
      <c r="F3" s="88" t="str">
        <f>Census!Q3</f>
        <v>Male</v>
      </c>
      <c r="G3" s="88" t="str">
        <f>Census!G3</f>
        <v>Married</v>
      </c>
      <c r="H3" s="88" t="str">
        <f>Census!H3</f>
        <v>INDIA</v>
      </c>
      <c r="I3" s="88" t="str">
        <f>Census!I3</f>
        <v>Dubai</v>
      </c>
      <c r="J3" s="88" t="str">
        <f>Census!J3</f>
        <v>Category A</v>
      </c>
      <c r="K3" s="88" t="str">
        <f>Census!K3</f>
        <v>HSB</v>
      </c>
      <c r="M3" s="48">
        <f t="shared" si="0"/>
        <v>2</v>
      </c>
      <c r="N3" s="48" t="str">
        <f t="shared" si="0"/>
        <v>DEF</v>
      </c>
      <c r="O3" s="48" t="str">
        <f t="shared" si="0"/>
        <v>Employee</v>
      </c>
      <c r="P3" s="48">
        <f t="shared" ref="P3:P33" ca="1" si="3">IF(E3="", 0, DATEDIF(E3, TODAY(), "Y"))</f>
        <v>24</v>
      </c>
      <c r="Q3" s="48" t="str" cm="1">
        <f t="array" aca="1" ref="Q3" ca="1">IFERROR(INDEX('Base Premium '!P:P, MATCH(1, (VALUE(LEFT('Base Premium '!P:P, FIND("-", 'Base Premium '!P:P)-1)) &lt;= P3) * (VALUE(MID('Base Premium '!P:P, FIND("-", 'Base Premium '!P:P)+1, LEN('Base Premium '!P:P))) &gt;= P3), 0)), "No Match")</f>
        <v>18-25</v>
      </c>
      <c r="R3" s="48" t="str">
        <f t="shared" ref="R3:R66" si="4">F3</f>
        <v>Male</v>
      </c>
      <c r="S3" s="48" t="str">
        <f t="shared" ref="S3:S66" si="5">G3</f>
        <v>Married</v>
      </c>
      <c r="T3" s="48" t="str">
        <f t="shared" ref="T3:T66" si="6">H3</f>
        <v>INDIA</v>
      </c>
      <c r="U3" s="48" t="str">
        <f t="shared" ref="U3:U66" si="7">I3</f>
        <v>Dubai</v>
      </c>
      <c r="V3" s="48" t="str">
        <f t="shared" ref="V3:V66" si="8">J3</f>
        <v>Category A</v>
      </c>
      <c r="W3" s="48" t="str">
        <f t="shared" ref="W3:W66" si="9">K3</f>
        <v>HSB</v>
      </c>
      <c r="X3" s="48" t="str">
        <f t="shared" ref="X3:X66" ca="1" si="10">Q3&amp;R3&amp;O3</f>
        <v>18-25MaleEmployee</v>
      </c>
      <c r="Y3" s="48" t="str">
        <f ca="1">VLOOKUP(X:X,'Base Premium '!Q:R,2,FALSE)</f>
        <v>4304.0</v>
      </c>
      <c r="Z3" s="78">
        <f ca="1">IF(Y3&lt;&gt;0, 'Benefits Calculation'!$T$4, "")</f>
        <v>0</v>
      </c>
      <c r="AA3" s="48">
        <f ca="1">IF(Y3&lt;&gt;0, 'Benefits Calculation'!$U$4, "")</f>
        <v>0</v>
      </c>
      <c r="AB3" s="48" t="s">
        <v>238</v>
      </c>
      <c r="AC3" s="48">
        <f>IF(AB3="YES", 'Benefits Calculation'!$AO$4, 0)</f>
        <v>0</v>
      </c>
      <c r="AD3" s="48">
        <f>IF(AC3="YES", 'Benefits Calculation'!$AP$4, 0)</f>
        <v>0</v>
      </c>
      <c r="AE3" s="48">
        <f t="shared" ref="AE3:AE66" ca="1" si="11">IF(Y3*(1+Z3%)+AA3=0, Y3, Y3*(1+Z3%)+AA3)</f>
        <v>4304</v>
      </c>
      <c r="AF3" s="78">
        <v>-0.1</v>
      </c>
      <c r="AG3" s="78">
        <f ca="1">IF(Y3&lt;&gt;0, 'Existing child  Loading'!$F$2, "")/100</f>
        <v>0</v>
      </c>
      <c r="AH3" s="78">
        <f ca="1">IF(Y3&lt;&gt;0, 'Volume Discount Loading'!$B$2, "")/100</f>
        <v>0.05</v>
      </c>
      <c r="AI3" s="78">
        <f ca="1">IF(Y3&lt;&gt;0, 'Existing child  Loading'!$J$2, "")/100</f>
        <v>0</v>
      </c>
      <c r="AJ3" s="162">
        <f t="shared" si="2"/>
        <v>0</v>
      </c>
      <c r="AK3" s="78">
        <f t="shared" ref="AK3:AK66" ca="1" si="12">AF3+AG3+AH3+AI3+AJ3</f>
        <v>-0.05</v>
      </c>
      <c r="AL3" s="48">
        <f t="shared" ref="AL3:AL66" ca="1" si="13">Y3*(1+(Z3/100+AK3))</f>
        <v>4088.7999999999997</v>
      </c>
      <c r="AM3" s="48">
        <f t="shared" ref="AM3:AM66" ca="1" si="14">AL3+AA3</f>
        <v>4088.7999999999997</v>
      </c>
      <c r="AN3" s="48" t="str">
        <f t="shared" ref="AN3:AN66" si="15">K3</f>
        <v>HSB</v>
      </c>
      <c r="AO3" s="78">
        <f>IF(AND(I3="Dubai", K3="LSB"), Commission!$M$19, 0)</f>
        <v>0</v>
      </c>
      <c r="AP3" s="48">
        <f>IF(AN3="HSB", Commission!$F$2, IF(AN3="LSB", Commission!$F$3, "")) +AO3</f>
        <v>0.27500000000000002</v>
      </c>
      <c r="AQ3" s="79">
        <f t="shared" ref="AQ3:AQ66" ca="1" si="16">AM3/(1-AP3)</f>
        <v>5639.7241379310344</v>
      </c>
      <c r="AT3" s="80" t="s">
        <v>214</v>
      </c>
      <c r="AU3" s="48">
        <f>COUNTIF(V:V, "Category B")</f>
        <v>0</v>
      </c>
      <c r="AV3" s="96">
        <f>ROUNDUP(SUMIF(V:V, "Category B", AQ:AQ), 0)</f>
        <v>0</v>
      </c>
      <c r="AX3" s="161" t="s">
        <v>239</v>
      </c>
      <c r="AY3" s="160" t="s">
        <v>44</v>
      </c>
    </row>
    <row r="4" spans="1:51" ht="15.6" x14ac:dyDescent="0.3">
      <c r="A4" s="88">
        <f>Census!A4</f>
        <v>3</v>
      </c>
      <c r="B4" s="88">
        <f>Census!B4</f>
        <v>3</v>
      </c>
      <c r="C4" s="88" t="str">
        <f>Census!C4</f>
        <v>ADE</v>
      </c>
      <c r="D4" s="88" t="str">
        <f>Census!R4</f>
        <v>Employee</v>
      </c>
      <c r="E4" s="89" t="str">
        <f>Census!E4</f>
        <v>02-05-2000</v>
      </c>
      <c r="F4" s="88" t="str">
        <f>Census!Q4</f>
        <v>Male</v>
      </c>
      <c r="G4" s="88" t="str">
        <f>Census!G4</f>
        <v>Married</v>
      </c>
      <c r="H4" s="88" t="str">
        <f>Census!H4</f>
        <v>INDIA</v>
      </c>
      <c r="I4" s="88" t="str">
        <f>Census!I4</f>
        <v>Dubai</v>
      </c>
      <c r="J4" s="88" t="str">
        <f>Census!J4</f>
        <v>Category A</v>
      </c>
      <c r="K4" s="88" t="str">
        <f>Census!K4</f>
        <v>HSB</v>
      </c>
      <c r="M4" s="48">
        <f t="shared" si="0"/>
        <v>3</v>
      </c>
      <c r="N4" s="48" t="str">
        <f t="shared" ref="N4:N67" si="17">C4</f>
        <v>ADE</v>
      </c>
      <c r="O4" s="48" t="str">
        <f t="shared" ref="O4:O67" si="18">D4</f>
        <v>Employee</v>
      </c>
      <c r="P4" s="48">
        <f t="shared" ca="1" si="3"/>
        <v>24</v>
      </c>
      <c r="Q4" s="48" t="str" cm="1">
        <f t="array" aca="1" ref="Q4" ca="1">IFERROR(INDEX('Base Premium '!P:P, MATCH(1, (VALUE(LEFT('Base Premium '!P:P, FIND("-", 'Base Premium '!P:P)-1)) &lt;= P4) * (VALUE(MID('Base Premium '!P:P, FIND("-", 'Base Premium '!P:P)+1, LEN('Base Premium '!P:P))) &gt;= P4), 0)), "No Match")</f>
        <v>18-25</v>
      </c>
      <c r="R4" s="48" t="str">
        <f t="shared" si="4"/>
        <v>Male</v>
      </c>
      <c r="S4" s="48" t="str">
        <f t="shared" si="5"/>
        <v>Married</v>
      </c>
      <c r="T4" s="48" t="str">
        <f t="shared" si="6"/>
        <v>INDIA</v>
      </c>
      <c r="U4" s="48" t="str">
        <f t="shared" si="7"/>
        <v>Dubai</v>
      </c>
      <c r="V4" s="48" t="str">
        <f t="shared" si="8"/>
        <v>Category A</v>
      </c>
      <c r="W4" s="48" t="str">
        <f t="shared" si="9"/>
        <v>HSB</v>
      </c>
      <c r="X4" s="48" t="str">
        <f t="shared" ca="1" si="10"/>
        <v>18-25MaleEmployee</v>
      </c>
      <c r="Y4" s="48" t="str">
        <f ca="1">VLOOKUP(X:X,'Base Premium '!Q:R,2,FALSE)</f>
        <v>4304.0</v>
      </c>
      <c r="Z4" s="78">
        <f ca="1">IF(Y4&lt;&gt;0, 'Benefits Calculation'!$T$4, "")</f>
        <v>0</v>
      </c>
      <c r="AA4" s="48">
        <f ca="1">IF(Y4&lt;&gt;0, 'Benefits Calculation'!$U$4, "")</f>
        <v>0</v>
      </c>
      <c r="AB4" s="48" t="s">
        <v>238</v>
      </c>
      <c r="AC4" s="48">
        <f>IF(AB4="YES", 'Benefits Calculation'!$AO$4, 0)</f>
        <v>0</v>
      </c>
      <c r="AD4" s="48">
        <f>IF(AC4="YES", 'Benefits Calculation'!$AP$4, 0)</f>
        <v>0</v>
      </c>
      <c r="AE4" s="48">
        <f t="shared" ca="1" si="11"/>
        <v>4304</v>
      </c>
      <c r="AF4" s="78">
        <v>-0.1</v>
      </c>
      <c r="AG4" s="78">
        <f ca="1">IF(Y4&lt;&gt;0, 'Existing child  Loading'!$F$2, "")/100</f>
        <v>0</v>
      </c>
      <c r="AH4" s="78">
        <f ca="1">IF(Y4&lt;&gt;0, 'Volume Discount Loading'!$B$2, "")/100</f>
        <v>0.05</v>
      </c>
      <c r="AI4" s="78">
        <f ca="1">IF(Y4&lt;&gt;0, 'Existing child  Loading'!$J$2, "")/100</f>
        <v>0</v>
      </c>
      <c r="AJ4" s="162">
        <f t="shared" si="2"/>
        <v>0</v>
      </c>
      <c r="AK4" s="78">
        <f t="shared" ca="1" si="12"/>
        <v>-0.05</v>
      </c>
      <c r="AL4" s="48">
        <f t="shared" ca="1" si="13"/>
        <v>4088.7999999999997</v>
      </c>
      <c r="AM4" s="48">
        <f t="shared" ca="1" si="14"/>
        <v>4088.7999999999997</v>
      </c>
      <c r="AN4" s="48" t="str">
        <f t="shared" si="15"/>
        <v>HSB</v>
      </c>
      <c r="AO4" s="78">
        <f>IF(AND(I4="Dubai", K4="LSB"), Commission!$M$19, 0)</f>
        <v>0</v>
      </c>
      <c r="AP4" s="48">
        <f>IF(AN4="HSB", Commission!$F$2, IF(AN4="LSB", Commission!$F$3, "")) +AO4</f>
        <v>0.27500000000000002</v>
      </c>
      <c r="AQ4" s="79">
        <f t="shared" ca="1" si="16"/>
        <v>5639.7241379310344</v>
      </c>
      <c r="AT4" s="80" t="s">
        <v>240</v>
      </c>
      <c r="AU4" s="48">
        <f>COUNTIF(V:V, "Category C")</f>
        <v>0</v>
      </c>
      <c r="AV4" s="96">
        <f>ROUNDUP(SUMIF(V:V, "Category C", AQ:AQ), 0)</f>
        <v>0</v>
      </c>
      <c r="AY4" s="159"/>
    </row>
    <row r="5" spans="1:51" ht="15.6" x14ac:dyDescent="0.3">
      <c r="A5" s="88">
        <f>Census!A5</f>
        <v>4</v>
      </c>
      <c r="B5" s="88">
        <f>Census!B5</f>
        <v>4</v>
      </c>
      <c r="C5" s="88" t="str">
        <f>Census!C5</f>
        <v>ADE</v>
      </c>
      <c r="D5" s="88" t="str">
        <f>Census!R5</f>
        <v>Employee</v>
      </c>
      <c r="E5" s="89" t="str">
        <f>Census!E5</f>
        <v>02-05-2000</v>
      </c>
      <c r="F5" s="88" t="str">
        <f>Census!Q5</f>
        <v>Male</v>
      </c>
      <c r="G5" s="88" t="str">
        <f>Census!G5</f>
        <v>Married</v>
      </c>
      <c r="H5" s="88" t="str">
        <f>Census!H5</f>
        <v>INDIA</v>
      </c>
      <c r="I5" s="88" t="str">
        <f>Census!I5</f>
        <v>Dubai</v>
      </c>
      <c r="J5" s="88" t="str">
        <f>Census!J5</f>
        <v>Category A</v>
      </c>
      <c r="K5" s="88" t="str">
        <f>Census!K5</f>
        <v>HSB</v>
      </c>
      <c r="M5" s="48">
        <f t="shared" si="0"/>
        <v>4</v>
      </c>
      <c r="N5" s="48" t="str">
        <f>C5</f>
        <v>ADE</v>
      </c>
      <c r="O5" s="48" t="str">
        <f t="shared" si="18"/>
        <v>Employee</v>
      </c>
      <c r="P5" s="48">
        <f t="shared" ca="1" si="3"/>
        <v>24</v>
      </c>
      <c r="Q5" s="48" t="str" cm="1">
        <f t="array" aca="1" ref="Q5" ca="1">IFERROR(INDEX('Base Premium '!P:P, MATCH(1, (VALUE(LEFT('Base Premium '!P:P, FIND("-", 'Base Premium '!P:P)-1)) &lt;= P5) * (VALUE(MID('Base Premium '!P:P, FIND("-", 'Base Premium '!P:P)+1, LEN('Base Premium '!P:P))) &gt;= P5), 0)), "No Match")</f>
        <v>18-25</v>
      </c>
      <c r="R5" s="48" t="str">
        <f t="shared" si="4"/>
        <v>Male</v>
      </c>
      <c r="S5" s="48" t="str">
        <f t="shared" si="5"/>
        <v>Married</v>
      </c>
      <c r="T5" s="48" t="str">
        <f t="shared" si="6"/>
        <v>INDIA</v>
      </c>
      <c r="U5" s="48" t="str">
        <f t="shared" si="7"/>
        <v>Dubai</v>
      </c>
      <c r="V5" s="48" t="str">
        <f t="shared" si="8"/>
        <v>Category A</v>
      </c>
      <c r="W5" s="48" t="str">
        <f t="shared" si="9"/>
        <v>HSB</v>
      </c>
      <c r="X5" s="48" t="str">
        <f t="shared" ca="1" si="10"/>
        <v>18-25MaleEmployee</v>
      </c>
      <c r="Y5" s="48" t="str">
        <f ca="1">VLOOKUP(X:X,'Base Premium '!Q:R,2,FALSE)</f>
        <v>4304.0</v>
      </c>
      <c r="Z5" s="78">
        <f ca="1">IF(Y5&lt;&gt;0, 'Benefits Calculation'!$T$4, "")</f>
        <v>0</v>
      </c>
      <c r="AA5" s="48">
        <f ca="1">IF(Y5&lt;&gt;0, 'Benefits Calculation'!$U$4, "")</f>
        <v>0</v>
      </c>
      <c r="AB5" s="48" t="s">
        <v>238</v>
      </c>
      <c r="AC5" s="48">
        <f>IF(AB5="YES", 'Benefits Calculation'!$AO$4, 0)</f>
        <v>0</v>
      </c>
      <c r="AD5" s="48">
        <f>IF(AC5="YES", 'Benefits Calculation'!$AP$4, 0)</f>
        <v>0</v>
      </c>
      <c r="AE5" s="48">
        <f t="shared" ca="1" si="11"/>
        <v>4304</v>
      </c>
      <c r="AF5" s="78">
        <v>-0.1</v>
      </c>
      <c r="AG5" s="78">
        <f ca="1">IF(Y5&lt;&gt;0, 'Existing child  Loading'!$F$2, "")/100</f>
        <v>0</v>
      </c>
      <c r="AH5" s="78">
        <f ca="1">IF(Y5&lt;&gt;0, 'Volume Discount Loading'!$B$2, "")/100</f>
        <v>0.05</v>
      </c>
      <c r="AI5" s="78">
        <f ca="1">IF(Y5&lt;&gt;0, 'Existing child  Loading'!$J$2, "")/100</f>
        <v>0</v>
      </c>
      <c r="AJ5" s="162">
        <f t="shared" si="2"/>
        <v>0</v>
      </c>
      <c r="AK5" s="78">
        <f t="shared" ca="1" si="12"/>
        <v>-0.05</v>
      </c>
      <c r="AL5" s="48">
        <f t="shared" ca="1" si="13"/>
        <v>4088.7999999999997</v>
      </c>
      <c r="AM5" s="48">
        <f t="shared" ca="1" si="14"/>
        <v>4088.7999999999997</v>
      </c>
      <c r="AN5" s="48" t="str">
        <f t="shared" si="15"/>
        <v>HSB</v>
      </c>
      <c r="AO5" s="78">
        <f>IF(AND(I5="Dubai", K5="LSB"), Commission!$M$19, 0)</f>
        <v>0</v>
      </c>
      <c r="AP5" s="48">
        <f>IF(AN5="HSB", Commission!$F$2, IF(AN5="LSB", Commission!$F$3, "")) +AO5</f>
        <v>0.27500000000000002</v>
      </c>
      <c r="AQ5" s="79">
        <f t="shared" ca="1" si="16"/>
        <v>5639.7241379310344</v>
      </c>
      <c r="AT5" s="80" t="s">
        <v>241</v>
      </c>
      <c r="AU5" s="48">
        <f>COUNTIF(U:U, "Dubai")</f>
        <v>13</v>
      </c>
      <c r="AV5" s="99">
        <f>COUNTIF(U:U, "Dubai")*37</f>
        <v>481</v>
      </c>
    </row>
    <row r="6" spans="1:51" ht="15.6" x14ac:dyDescent="0.3">
      <c r="A6" s="88">
        <f>Census!A6</f>
        <v>5</v>
      </c>
      <c r="B6" s="88">
        <f>Census!B6</f>
        <v>5</v>
      </c>
      <c r="C6" s="88" t="str">
        <f>Census!C6</f>
        <v>ADE</v>
      </c>
      <c r="D6" s="88" t="str">
        <f>Census!R6</f>
        <v>Employee</v>
      </c>
      <c r="E6" s="89" t="str">
        <f>Census!E6</f>
        <v>02-05-2000</v>
      </c>
      <c r="F6" s="88" t="str">
        <f>Census!Q6</f>
        <v>Male</v>
      </c>
      <c r="G6" s="88" t="str">
        <f>Census!G6</f>
        <v>Married</v>
      </c>
      <c r="H6" s="88" t="str">
        <f>Census!H6</f>
        <v>INDIA</v>
      </c>
      <c r="I6" s="88" t="str">
        <f>Census!I6</f>
        <v>Dubai</v>
      </c>
      <c r="J6" s="88" t="str">
        <f>Census!J6</f>
        <v>Category A</v>
      </c>
      <c r="K6" s="88" t="str">
        <f>Census!K6</f>
        <v>HSB</v>
      </c>
      <c r="M6" s="48">
        <f t="shared" si="0"/>
        <v>5</v>
      </c>
      <c r="N6" s="48" t="str">
        <f t="shared" si="17"/>
        <v>ADE</v>
      </c>
      <c r="O6" s="48" t="str">
        <f t="shared" si="18"/>
        <v>Employee</v>
      </c>
      <c r="P6" s="48">
        <f t="shared" ca="1" si="3"/>
        <v>24</v>
      </c>
      <c r="Q6" s="48" t="str" cm="1">
        <f t="array" aca="1" ref="Q6" ca="1">IFERROR(INDEX('Base Premium '!P:P, MATCH(1, (VALUE(LEFT('Base Premium '!P:P, FIND("-", 'Base Premium '!P:P)-1)) &lt;= P6) * (VALUE(MID('Base Premium '!P:P, FIND("-", 'Base Premium '!P:P)+1, LEN('Base Premium '!P:P))) &gt;= P6), 0)), "No Match")</f>
        <v>18-25</v>
      </c>
      <c r="R6" s="48" t="str">
        <f t="shared" si="4"/>
        <v>Male</v>
      </c>
      <c r="S6" s="48" t="str">
        <f t="shared" si="5"/>
        <v>Married</v>
      </c>
      <c r="T6" s="48" t="str">
        <f t="shared" si="6"/>
        <v>INDIA</v>
      </c>
      <c r="U6" s="48" t="str">
        <f t="shared" si="7"/>
        <v>Dubai</v>
      </c>
      <c r="V6" s="48" t="str">
        <f t="shared" si="8"/>
        <v>Category A</v>
      </c>
      <c r="W6" s="48" t="str">
        <f t="shared" si="9"/>
        <v>HSB</v>
      </c>
      <c r="X6" s="48" t="str">
        <f t="shared" ca="1" si="10"/>
        <v>18-25MaleEmployee</v>
      </c>
      <c r="Y6" s="48" t="str">
        <f ca="1">VLOOKUP(X:X,'Base Premium '!Q:R,2,FALSE)</f>
        <v>4304.0</v>
      </c>
      <c r="Z6" s="78">
        <f ca="1">IF(Y6&lt;&gt;0, 'Benefits Calculation'!$T$4, "")</f>
        <v>0</v>
      </c>
      <c r="AA6" s="48">
        <f ca="1">IF(Y6&lt;&gt;0, 'Benefits Calculation'!$U$4, "")</f>
        <v>0</v>
      </c>
      <c r="AB6" s="48" t="s">
        <v>238</v>
      </c>
      <c r="AC6" s="48">
        <f>IF(AB6="YES", 'Benefits Calculation'!$AO$4, 0)</f>
        <v>0</v>
      </c>
      <c r="AD6" s="48">
        <f>IF(AC6="YES", 'Benefits Calculation'!$AP$4, 0)</f>
        <v>0</v>
      </c>
      <c r="AE6" s="48">
        <f t="shared" ca="1" si="11"/>
        <v>4304</v>
      </c>
      <c r="AF6" s="78">
        <v>-0.1</v>
      </c>
      <c r="AG6" s="78">
        <f ca="1">IF(Y6&lt;&gt;0, 'Existing child  Loading'!$F$2, "")/100</f>
        <v>0</v>
      </c>
      <c r="AH6" s="78">
        <f ca="1">IF(Y6&lt;&gt;0, 'Volume Discount Loading'!$B$2, "")/100</f>
        <v>0.05</v>
      </c>
      <c r="AI6" s="78">
        <f ca="1">IF(Y6&lt;&gt;0, 'Existing child  Loading'!$J$2, "")/100</f>
        <v>0</v>
      </c>
      <c r="AJ6" s="162">
        <f t="shared" si="2"/>
        <v>0</v>
      </c>
      <c r="AK6" s="78">
        <f t="shared" ca="1" si="12"/>
        <v>-0.05</v>
      </c>
      <c r="AL6" s="48">
        <f t="shared" ca="1" si="13"/>
        <v>4088.7999999999997</v>
      </c>
      <c r="AM6" s="48">
        <f t="shared" ca="1" si="14"/>
        <v>4088.7999999999997</v>
      </c>
      <c r="AN6" s="48" t="str">
        <f t="shared" si="15"/>
        <v>HSB</v>
      </c>
      <c r="AO6" s="78">
        <f>IF(AND(I6="Dubai", K6="LSB"), Commission!$M$19, 0)</f>
        <v>0</v>
      </c>
      <c r="AP6" s="48">
        <f>IF(AN6="HSB", Commission!$F$2, IF(AN6="LSB", Commission!$F$3, "")) +AO6</f>
        <v>0.27500000000000002</v>
      </c>
      <c r="AQ6" s="79">
        <f t="shared" ca="1" si="16"/>
        <v>5639.7241379310344</v>
      </c>
      <c r="AT6" s="80" t="s">
        <v>242</v>
      </c>
      <c r="AU6" s="48">
        <f>COUNTIF(U:U, "Northern Emirates")</f>
        <v>0</v>
      </c>
      <c r="AV6" s="48">
        <f>COUNTIF(U:U, "Northern Emirates")*24</f>
        <v>0</v>
      </c>
      <c r="AX6" s="98"/>
    </row>
    <row r="7" spans="1:51" ht="15.6" x14ac:dyDescent="0.3">
      <c r="A7" s="88">
        <f>Census!A7</f>
        <v>6</v>
      </c>
      <c r="B7" s="88">
        <f>Census!B7</f>
        <v>6</v>
      </c>
      <c r="C7" s="88" t="str">
        <f>Census!C7</f>
        <v>ABC</v>
      </c>
      <c r="D7" s="88" t="str">
        <f>Census!R7</f>
        <v>Employee</v>
      </c>
      <c r="E7" s="89" t="str">
        <f>Census!E7</f>
        <v>01-02-1970</v>
      </c>
      <c r="F7" s="88" t="str">
        <f>Census!Q7</f>
        <v>Male</v>
      </c>
      <c r="G7" s="88" t="str">
        <f>Census!G7</f>
        <v>Married</v>
      </c>
      <c r="H7" s="88" t="str">
        <f>Census!H7</f>
        <v>INDIA</v>
      </c>
      <c r="I7" s="88" t="str">
        <f>Census!I7</f>
        <v>Dubai</v>
      </c>
      <c r="J7" s="88" t="str">
        <f>Census!J7</f>
        <v>Category A</v>
      </c>
      <c r="K7" s="88" t="str">
        <f>Census!K7</f>
        <v>HSB</v>
      </c>
      <c r="M7" s="48">
        <f t="shared" si="0"/>
        <v>6</v>
      </c>
      <c r="N7" s="48" t="str">
        <f t="shared" si="17"/>
        <v>ABC</v>
      </c>
      <c r="O7" s="48" t="str">
        <f t="shared" si="18"/>
        <v>Employee</v>
      </c>
      <c r="P7" s="48">
        <f t="shared" ca="1" si="3"/>
        <v>54</v>
      </c>
      <c r="Q7" s="48" t="str" cm="1">
        <f t="array" aca="1" ref="Q7" ca="1">IFERROR(INDEX('Base Premium '!P:P, MATCH(1, (VALUE(LEFT('Base Premium '!P:P, FIND("-", 'Base Premium '!P:P)-1)) &lt;= P7) * (VALUE(MID('Base Premium '!P:P, FIND("-", 'Base Premium '!P:P)+1, LEN('Base Premium '!P:P))) &gt;= P7), 0)), "No Match")</f>
        <v>51-55</v>
      </c>
      <c r="R7" s="48" t="str">
        <f t="shared" si="4"/>
        <v>Male</v>
      </c>
      <c r="S7" s="48" t="str">
        <f t="shared" si="5"/>
        <v>Married</v>
      </c>
      <c r="T7" s="48" t="str">
        <f t="shared" si="6"/>
        <v>INDIA</v>
      </c>
      <c r="U7" s="48" t="str">
        <f t="shared" si="7"/>
        <v>Dubai</v>
      </c>
      <c r="V7" s="48" t="str">
        <f t="shared" si="8"/>
        <v>Category A</v>
      </c>
      <c r="W7" s="48" t="str">
        <f t="shared" si="9"/>
        <v>HSB</v>
      </c>
      <c r="X7" s="48" t="str">
        <f t="shared" ca="1" si="10"/>
        <v>51-55MaleEmployee</v>
      </c>
      <c r="Y7" s="48" t="str">
        <f ca="1">VLOOKUP(X:X,'Base Premium '!Q:R,2,FALSE)</f>
        <v>8925.0</v>
      </c>
      <c r="Z7" s="78">
        <f ca="1">IF(Y7&lt;&gt;0, 'Benefits Calculation'!$T$4, "")</f>
        <v>0</v>
      </c>
      <c r="AA7" s="48">
        <f ca="1">IF(Y7&lt;&gt;0, 'Benefits Calculation'!$U$4, "")</f>
        <v>0</v>
      </c>
      <c r="AB7" s="48" t="s">
        <v>238</v>
      </c>
      <c r="AC7" s="48">
        <f>IF(AB7="YES", 'Benefits Calculation'!$AO$4, 0)</f>
        <v>0</v>
      </c>
      <c r="AD7" s="48">
        <f>IF(AC7="YES", 'Benefits Calculation'!$AP$4, 0)</f>
        <v>0</v>
      </c>
      <c r="AE7" s="48">
        <f t="shared" ca="1" si="11"/>
        <v>8925</v>
      </c>
      <c r="AF7" s="78">
        <v>-0.1</v>
      </c>
      <c r="AG7" s="78">
        <f ca="1">IF(Y7&lt;&gt;0, 'Existing child  Loading'!$F$2, "")/100</f>
        <v>0</v>
      </c>
      <c r="AH7" s="78">
        <f ca="1">IF(Y7&lt;&gt;0, 'Volume Discount Loading'!$B$2, "")/100</f>
        <v>0.05</v>
      </c>
      <c r="AI7" s="78">
        <f ca="1">IF(Y7&lt;&gt;0, 'Existing child  Loading'!$J$2, "")/100</f>
        <v>0</v>
      </c>
      <c r="AJ7" s="162">
        <f t="shared" si="2"/>
        <v>0</v>
      </c>
      <c r="AK7" s="78">
        <f t="shared" ca="1" si="12"/>
        <v>-0.05</v>
      </c>
      <c r="AL7" s="48">
        <f t="shared" ca="1" si="13"/>
        <v>8478.75</v>
      </c>
      <c r="AM7" s="48">
        <f t="shared" ca="1" si="14"/>
        <v>8478.75</v>
      </c>
      <c r="AN7" s="48" t="str">
        <f t="shared" si="15"/>
        <v>HSB</v>
      </c>
      <c r="AO7" s="78">
        <f>IF(AND(I7="Dubai", K7="LSB"), Commission!$M$19, 0)</f>
        <v>0</v>
      </c>
      <c r="AP7" s="48">
        <f>IF(AN7="HSB", Commission!$F$2, IF(AN7="LSB", Commission!$F$3, "")) +AO7</f>
        <v>0.27500000000000002</v>
      </c>
      <c r="AQ7" s="79">
        <f t="shared" ca="1" si="16"/>
        <v>11694.827586206897</v>
      </c>
      <c r="AT7" s="80" t="s">
        <v>243</v>
      </c>
      <c r="AU7" s="81">
        <v>0.05</v>
      </c>
      <c r="AV7" s="97">
        <f ca="1">(AV2+AV3+AV4+AV5+AV6)*5%</f>
        <v>4598.1362068965509</v>
      </c>
    </row>
    <row r="8" spans="1:51" ht="15.6" x14ac:dyDescent="0.3">
      <c r="A8" s="88">
        <f>Census!A8</f>
        <v>7</v>
      </c>
      <c r="B8" s="88">
        <f>Census!B8</f>
        <v>7</v>
      </c>
      <c r="C8" s="88" t="str">
        <f>Census!C8</f>
        <v>ABC</v>
      </c>
      <c r="D8" s="88" t="str">
        <f>Census!R8</f>
        <v>Employee</v>
      </c>
      <c r="E8" s="89" t="str">
        <f>Census!E8</f>
        <v>01-02-1970</v>
      </c>
      <c r="F8" s="88" t="str">
        <f>Census!Q8</f>
        <v>Male</v>
      </c>
      <c r="G8" s="88" t="str">
        <f>Census!G8</f>
        <v>Married</v>
      </c>
      <c r="H8" s="88" t="str">
        <f>Census!H8</f>
        <v>INDIA</v>
      </c>
      <c r="I8" s="88" t="str">
        <f>Census!I8</f>
        <v>Dubai</v>
      </c>
      <c r="J8" s="88" t="str">
        <f>Census!J8</f>
        <v>Category A</v>
      </c>
      <c r="K8" s="88" t="str">
        <f>Census!K8</f>
        <v>HSB</v>
      </c>
      <c r="M8" s="48">
        <f t="shared" si="0"/>
        <v>7</v>
      </c>
      <c r="N8" s="48" t="str">
        <f t="shared" si="17"/>
        <v>ABC</v>
      </c>
      <c r="O8" s="48" t="str">
        <f t="shared" si="18"/>
        <v>Employee</v>
      </c>
      <c r="P8" s="48">
        <f t="shared" ca="1" si="3"/>
        <v>54</v>
      </c>
      <c r="Q8" s="48" t="str" cm="1">
        <f t="array" aca="1" ref="Q8" ca="1">IFERROR(INDEX('Base Premium '!P:P, MATCH(1, (VALUE(LEFT('Base Premium '!P:P, FIND("-", 'Base Premium '!P:P)-1)) &lt;= P8) * (VALUE(MID('Base Premium '!P:P, FIND("-", 'Base Premium '!P:P)+1, LEN('Base Premium '!P:P))) &gt;= P8), 0)), "No Match")</f>
        <v>51-55</v>
      </c>
      <c r="R8" s="48" t="str">
        <f t="shared" si="4"/>
        <v>Male</v>
      </c>
      <c r="S8" s="48" t="str">
        <f t="shared" si="5"/>
        <v>Married</v>
      </c>
      <c r="T8" s="48" t="str">
        <f t="shared" si="6"/>
        <v>INDIA</v>
      </c>
      <c r="U8" s="48" t="str">
        <f t="shared" si="7"/>
        <v>Dubai</v>
      </c>
      <c r="V8" s="48" t="str">
        <f t="shared" si="8"/>
        <v>Category A</v>
      </c>
      <c r="W8" s="48" t="str">
        <f t="shared" si="9"/>
        <v>HSB</v>
      </c>
      <c r="X8" s="48" t="str">
        <f t="shared" ca="1" si="10"/>
        <v>51-55MaleEmployee</v>
      </c>
      <c r="Y8" s="48" t="str">
        <f ca="1">VLOOKUP(X:X,'Base Premium '!Q:R,2,FALSE)</f>
        <v>8925.0</v>
      </c>
      <c r="Z8" s="78">
        <f ca="1">IF(Y8&lt;&gt;0, 'Benefits Calculation'!$T$4, "")</f>
        <v>0</v>
      </c>
      <c r="AA8" s="48">
        <f ca="1">IF(Y8&lt;&gt;0, 'Benefits Calculation'!$U$4, "")</f>
        <v>0</v>
      </c>
      <c r="AB8" s="48" t="s">
        <v>238</v>
      </c>
      <c r="AC8" s="48">
        <f>IF(AB8="YES", 'Benefits Calculation'!$AO$4, 0)</f>
        <v>0</v>
      </c>
      <c r="AD8" s="48">
        <f>IF(AC8="YES", 'Benefits Calculation'!$AP$4, 0)</f>
        <v>0</v>
      </c>
      <c r="AE8" s="48">
        <f t="shared" ca="1" si="11"/>
        <v>8925</v>
      </c>
      <c r="AF8" s="78">
        <v>-0.1</v>
      </c>
      <c r="AG8" s="78">
        <f ca="1">IF(Y8&lt;&gt;0, 'Existing child  Loading'!$F$2, "")/100</f>
        <v>0</v>
      </c>
      <c r="AH8" s="78">
        <f ca="1">IF(Y8&lt;&gt;0, 'Volume Discount Loading'!$B$2, "")/100</f>
        <v>0.05</v>
      </c>
      <c r="AI8" s="78">
        <f ca="1">IF(Y8&lt;&gt;0, 'Existing child  Loading'!$J$2, "")/100</f>
        <v>0</v>
      </c>
      <c r="AJ8" s="162">
        <f t="shared" si="2"/>
        <v>0</v>
      </c>
      <c r="AK8" s="78">
        <f t="shared" ca="1" si="12"/>
        <v>-0.05</v>
      </c>
      <c r="AL8" s="48">
        <f t="shared" ca="1" si="13"/>
        <v>8478.75</v>
      </c>
      <c r="AM8" s="48">
        <f t="shared" ca="1" si="14"/>
        <v>8478.75</v>
      </c>
      <c r="AN8" s="48" t="str">
        <f t="shared" si="15"/>
        <v>HSB</v>
      </c>
      <c r="AO8" s="78">
        <f>IF(AND(I8="Dubai", K8="LSB"), Commission!$M$19, 0)</f>
        <v>0</v>
      </c>
      <c r="AP8" s="48">
        <f>IF(AN8="HSB", Commission!$F$2, IF(AN8="LSB", Commission!$F$3, "")) +AO8</f>
        <v>0.27500000000000002</v>
      </c>
      <c r="AQ8" s="79">
        <f t="shared" ca="1" si="16"/>
        <v>11694.827586206897</v>
      </c>
      <c r="AT8" s="80" t="s">
        <v>145</v>
      </c>
      <c r="AU8" s="48"/>
      <c r="AV8" s="153">
        <f ca="1">AV2+AV3+AV4+AV5+AV6+AV7</f>
        <v>96560.860344827568</v>
      </c>
    </row>
    <row r="9" spans="1:51" ht="15.6" x14ac:dyDescent="0.3">
      <c r="A9" s="88">
        <f>Census!A9</f>
        <v>8</v>
      </c>
      <c r="B9" s="88">
        <f>Census!B9</f>
        <v>8</v>
      </c>
      <c r="C9" s="88" t="str">
        <f>Census!C9</f>
        <v>DEF</v>
      </c>
      <c r="D9" s="88" t="str">
        <f>Census!R9</f>
        <v>Employee</v>
      </c>
      <c r="E9" s="89" t="str">
        <f>Census!E9</f>
        <v>02-05-2000</v>
      </c>
      <c r="F9" s="88" t="str">
        <f>Census!Q9</f>
        <v>Male</v>
      </c>
      <c r="G9" s="88" t="str">
        <f>Census!G9</f>
        <v>Married</v>
      </c>
      <c r="H9" s="88" t="str">
        <f>Census!H9</f>
        <v>INDIA</v>
      </c>
      <c r="I9" s="88" t="str">
        <f>Census!I9</f>
        <v>Dubai</v>
      </c>
      <c r="J9" s="88" t="str">
        <f>Census!J9</f>
        <v>Category A</v>
      </c>
      <c r="K9" s="88" t="str">
        <f>Census!K9</f>
        <v>HSB</v>
      </c>
      <c r="M9" s="48">
        <f t="shared" si="0"/>
        <v>8</v>
      </c>
      <c r="N9" s="48" t="str">
        <f t="shared" si="17"/>
        <v>DEF</v>
      </c>
      <c r="O9" s="48" t="str">
        <f t="shared" si="18"/>
        <v>Employee</v>
      </c>
      <c r="P9" s="48">
        <f t="shared" ca="1" si="3"/>
        <v>24</v>
      </c>
      <c r="Q9" s="48" t="str" cm="1">
        <f t="array" aca="1" ref="Q9" ca="1">IFERROR(INDEX('Base Premium '!P:P, MATCH(1, (VALUE(LEFT('Base Premium '!P:P, FIND("-", 'Base Premium '!P:P)-1)) &lt;= P9) * (VALUE(MID('Base Premium '!P:P, FIND("-", 'Base Premium '!P:P)+1, LEN('Base Premium '!P:P))) &gt;= P9), 0)), "No Match")</f>
        <v>18-25</v>
      </c>
      <c r="R9" s="48" t="str">
        <f t="shared" si="4"/>
        <v>Male</v>
      </c>
      <c r="S9" s="48" t="str">
        <f t="shared" si="5"/>
        <v>Married</v>
      </c>
      <c r="T9" s="48" t="str">
        <f t="shared" si="6"/>
        <v>INDIA</v>
      </c>
      <c r="U9" s="48" t="str">
        <f t="shared" si="7"/>
        <v>Dubai</v>
      </c>
      <c r="V9" s="48" t="str">
        <f t="shared" si="8"/>
        <v>Category A</v>
      </c>
      <c r="W9" s="48" t="str">
        <f t="shared" si="9"/>
        <v>HSB</v>
      </c>
      <c r="X9" s="48" t="str">
        <f t="shared" ca="1" si="10"/>
        <v>18-25MaleEmployee</v>
      </c>
      <c r="Y9" s="48" t="str">
        <f ca="1">VLOOKUP(X:X,'Base Premium '!Q:R,2,FALSE)</f>
        <v>4304.0</v>
      </c>
      <c r="Z9" s="78">
        <f ca="1">IF(Y9&lt;&gt;0, 'Benefits Calculation'!$T$4, "")</f>
        <v>0</v>
      </c>
      <c r="AA9" s="48">
        <f ca="1">IF(Y9&lt;&gt;0, 'Benefits Calculation'!$U$4, "")</f>
        <v>0</v>
      </c>
      <c r="AB9" s="48" t="s">
        <v>238</v>
      </c>
      <c r="AC9" s="48">
        <f>IF(AB9="YES", 'Benefits Calculation'!$AO$4, 0)</f>
        <v>0</v>
      </c>
      <c r="AD9" s="48">
        <f>IF(AC9="YES", 'Benefits Calculation'!$AP$4, 0)</f>
        <v>0</v>
      </c>
      <c r="AE9" s="48">
        <f t="shared" ca="1" si="11"/>
        <v>4304</v>
      </c>
      <c r="AF9" s="78">
        <v>-0.1</v>
      </c>
      <c r="AG9" s="78">
        <f ca="1">IF(Y9&lt;&gt;0, 'Existing child  Loading'!$F$2, "")/100</f>
        <v>0</v>
      </c>
      <c r="AH9" s="78">
        <f ca="1">IF(Y9&lt;&gt;0, 'Volume Discount Loading'!$B$2, "")/100</f>
        <v>0.05</v>
      </c>
      <c r="AI9" s="78">
        <f ca="1">IF(Y9&lt;&gt;0, 'Existing child  Loading'!$J$2, "")/100</f>
        <v>0</v>
      </c>
      <c r="AJ9" s="162">
        <f t="shared" si="2"/>
        <v>0</v>
      </c>
      <c r="AK9" s="78">
        <f t="shared" ca="1" si="12"/>
        <v>-0.05</v>
      </c>
      <c r="AL9" s="48">
        <f t="shared" ca="1" si="13"/>
        <v>4088.7999999999997</v>
      </c>
      <c r="AM9" s="48">
        <f t="shared" ca="1" si="14"/>
        <v>4088.7999999999997</v>
      </c>
      <c r="AN9" s="48" t="str">
        <f t="shared" si="15"/>
        <v>HSB</v>
      </c>
      <c r="AO9" s="78">
        <f>IF(AND(I9="Dubai", K9="LSB"), Commission!$M$19, 0)</f>
        <v>0</v>
      </c>
      <c r="AP9" s="48">
        <f>IF(AN9="HSB", Commission!$F$2, IF(AN9="LSB", Commission!$F$3, "")) +AO9</f>
        <v>0.27500000000000002</v>
      </c>
      <c r="AQ9" s="79">
        <f t="shared" ca="1" si="16"/>
        <v>5639.7241379310344</v>
      </c>
    </row>
    <row r="10" spans="1:51" ht="15.6" x14ac:dyDescent="0.3">
      <c r="A10" s="88">
        <f>Census!A10</f>
        <v>9</v>
      </c>
      <c r="B10" s="88">
        <f>Census!B10</f>
        <v>9</v>
      </c>
      <c r="C10" s="88" t="str">
        <f>Census!C10</f>
        <v>ADE</v>
      </c>
      <c r="D10" s="88" t="str">
        <f>Census!R10</f>
        <v>Employee</v>
      </c>
      <c r="E10" s="89" t="str">
        <f>Census!E10</f>
        <v>02-05-2000</v>
      </c>
      <c r="F10" s="88" t="str">
        <f>Census!Q10</f>
        <v>Male</v>
      </c>
      <c r="G10" s="88" t="str">
        <f>Census!G10</f>
        <v>Married</v>
      </c>
      <c r="H10" s="88" t="str">
        <f>Census!H10</f>
        <v>INDIA</v>
      </c>
      <c r="I10" s="88" t="str">
        <f>Census!I10</f>
        <v>Dubai</v>
      </c>
      <c r="J10" s="88" t="str">
        <f>Census!J10</f>
        <v>Category A</v>
      </c>
      <c r="K10" s="88" t="str">
        <f>Census!K10</f>
        <v>HSB</v>
      </c>
      <c r="M10" s="48">
        <f t="shared" si="0"/>
        <v>9</v>
      </c>
      <c r="N10" s="48" t="str">
        <f t="shared" si="17"/>
        <v>ADE</v>
      </c>
      <c r="O10" s="48" t="str">
        <f t="shared" si="18"/>
        <v>Employee</v>
      </c>
      <c r="P10" s="48">
        <f t="shared" ca="1" si="3"/>
        <v>24</v>
      </c>
      <c r="Q10" s="48" t="str" cm="1">
        <f t="array" aca="1" ref="Q10" ca="1">IFERROR(INDEX('Base Premium '!P:P, MATCH(1, (VALUE(LEFT('Base Premium '!P:P, FIND("-", 'Base Premium '!P:P)-1)) &lt;= P10) * (VALUE(MID('Base Premium '!P:P, FIND("-", 'Base Premium '!P:P)+1, LEN('Base Premium '!P:P))) &gt;= P10), 0)), "No Match")</f>
        <v>18-25</v>
      </c>
      <c r="R10" s="48" t="str">
        <f t="shared" si="4"/>
        <v>Male</v>
      </c>
      <c r="S10" s="48" t="str">
        <f t="shared" si="5"/>
        <v>Married</v>
      </c>
      <c r="T10" s="48" t="str">
        <f t="shared" si="6"/>
        <v>INDIA</v>
      </c>
      <c r="U10" s="48" t="str">
        <f t="shared" si="7"/>
        <v>Dubai</v>
      </c>
      <c r="V10" s="48" t="str">
        <f t="shared" si="8"/>
        <v>Category A</v>
      </c>
      <c r="W10" s="48" t="str">
        <f t="shared" si="9"/>
        <v>HSB</v>
      </c>
      <c r="X10" s="48" t="str">
        <f t="shared" ca="1" si="10"/>
        <v>18-25MaleEmployee</v>
      </c>
      <c r="Y10" s="48" t="str">
        <f ca="1">VLOOKUP(X:X,'Base Premium '!Q:R,2,FALSE)</f>
        <v>4304.0</v>
      </c>
      <c r="Z10" s="78">
        <f ca="1">IF(Y10&lt;&gt;0, 'Benefits Calculation'!$T$4, "")</f>
        <v>0</v>
      </c>
      <c r="AA10" s="48">
        <f ca="1">IF(Y10&lt;&gt;0, 'Benefits Calculation'!$U$4, "")</f>
        <v>0</v>
      </c>
      <c r="AB10" s="48" t="s">
        <v>238</v>
      </c>
      <c r="AC10" s="48">
        <f>IF(AB10="YES", 'Benefits Calculation'!$AO$4, 0)</f>
        <v>0</v>
      </c>
      <c r="AD10" s="48">
        <f>IF(AC10="YES", 'Benefits Calculation'!$AP$4, 0)</f>
        <v>0</v>
      </c>
      <c r="AE10" s="48">
        <f t="shared" ca="1" si="11"/>
        <v>4304</v>
      </c>
      <c r="AF10" s="78">
        <v>-0.1</v>
      </c>
      <c r="AG10" s="78">
        <f ca="1">IF(Y10&lt;&gt;0, 'Existing child  Loading'!$F$2, "")/100</f>
        <v>0</v>
      </c>
      <c r="AH10" s="78">
        <f ca="1">IF(Y10&lt;&gt;0, 'Volume Discount Loading'!$B$2, "")/100</f>
        <v>0.05</v>
      </c>
      <c r="AI10" s="78">
        <f ca="1">IF(Y10&lt;&gt;0, 'Existing child  Loading'!$J$2, "")/100</f>
        <v>0</v>
      </c>
      <c r="AJ10" s="162">
        <f t="shared" si="2"/>
        <v>0</v>
      </c>
      <c r="AK10" s="78">
        <f t="shared" ca="1" si="12"/>
        <v>-0.05</v>
      </c>
      <c r="AL10" s="48">
        <f t="shared" ca="1" si="13"/>
        <v>4088.7999999999997</v>
      </c>
      <c r="AM10" s="48">
        <f t="shared" ca="1" si="14"/>
        <v>4088.7999999999997</v>
      </c>
      <c r="AN10" s="48" t="str">
        <f t="shared" si="15"/>
        <v>HSB</v>
      </c>
      <c r="AO10" s="78">
        <f>IF(AND(I10="Dubai", K10="LSB"), Commission!$M$19, 0)</f>
        <v>0</v>
      </c>
      <c r="AP10" s="48">
        <f>IF(AN10="HSB", Commission!$F$2, IF(AN10="LSB", Commission!$F$3, "")) +AO10</f>
        <v>0.27500000000000002</v>
      </c>
      <c r="AQ10" s="79">
        <f t="shared" ca="1" si="16"/>
        <v>5639.7241379310344</v>
      </c>
    </row>
    <row r="11" spans="1:51" ht="15.6" x14ac:dyDescent="0.3">
      <c r="A11" s="88">
        <f>Census!A11</f>
        <v>10</v>
      </c>
      <c r="B11" s="88">
        <f>Census!B11</f>
        <v>10</v>
      </c>
      <c r="C11" s="88" t="str">
        <f>Census!C11</f>
        <v>ADE</v>
      </c>
      <c r="D11" s="88" t="str">
        <f>Census!R11</f>
        <v>Employee</v>
      </c>
      <c r="E11" s="89" t="str">
        <f>Census!E11</f>
        <v>02-05-2000</v>
      </c>
      <c r="F11" s="88" t="str">
        <f>Census!Q11</f>
        <v>Male</v>
      </c>
      <c r="G11" s="88" t="str">
        <f>Census!G11</f>
        <v>Married</v>
      </c>
      <c r="H11" s="88" t="str">
        <f>Census!H11</f>
        <v>INDIA</v>
      </c>
      <c r="I11" s="88" t="str">
        <f>Census!I11</f>
        <v>Dubai</v>
      </c>
      <c r="J11" s="88" t="str">
        <f>Census!J11</f>
        <v>Category A</v>
      </c>
      <c r="K11" s="88" t="str">
        <f>Census!K11</f>
        <v>HSB</v>
      </c>
      <c r="M11" s="48">
        <f t="shared" si="0"/>
        <v>10</v>
      </c>
      <c r="N11" s="48" t="str">
        <f t="shared" si="17"/>
        <v>ADE</v>
      </c>
      <c r="O11" s="48" t="str">
        <f t="shared" si="18"/>
        <v>Employee</v>
      </c>
      <c r="P11" s="48">
        <f t="shared" ca="1" si="3"/>
        <v>24</v>
      </c>
      <c r="Q11" s="48" t="str" cm="1">
        <f t="array" aca="1" ref="Q11" ca="1">IFERROR(INDEX('Base Premium '!P:P, MATCH(1, (VALUE(LEFT('Base Premium '!P:P, FIND("-", 'Base Premium '!P:P)-1)) &lt;= P11) * (VALUE(MID('Base Premium '!P:P, FIND("-", 'Base Premium '!P:P)+1, LEN('Base Premium '!P:P))) &gt;= P11), 0)), "No Match")</f>
        <v>18-25</v>
      </c>
      <c r="R11" s="48" t="str">
        <f t="shared" si="4"/>
        <v>Male</v>
      </c>
      <c r="S11" s="48" t="str">
        <f t="shared" si="5"/>
        <v>Married</v>
      </c>
      <c r="T11" s="48" t="str">
        <f t="shared" si="6"/>
        <v>INDIA</v>
      </c>
      <c r="U11" s="48" t="str">
        <f t="shared" si="7"/>
        <v>Dubai</v>
      </c>
      <c r="V11" s="48" t="str">
        <f t="shared" si="8"/>
        <v>Category A</v>
      </c>
      <c r="W11" s="48" t="str">
        <f t="shared" si="9"/>
        <v>HSB</v>
      </c>
      <c r="X11" s="48" t="str">
        <f ca="1">Q11&amp;R11&amp;O11</f>
        <v>18-25MaleEmployee</v>
      </c>
      <c r="Y11" s="48" t="str">
        <f ca="1">VLOOKUP(X:X,'Base Premium '!Q:R,2,FALSE)</f>
        <v>4304.0</v>
      </c>
      <c r="Z11" s="78">
        <f ca="1">IF(Y11&lt;&gt;0, 'Benefits Calculation'!$T$4, "")</f>
        <v>0</v>
      </c>
      <c r="AA11" s="48">
        <f ca="1">IF(Y11&lt;&gt;0, 'Benefits Calculation'!$U$4, "")</f>
        <v>0</v>
      </c>
      <c r="AB11" s="48" t="s">
        <v>238</v>
      </c>
      <c r="AC11" s="48">
        <f>IF(AB11="YES", 'Benefits Calculation'!$AO$4, 0)</f>
        <v>0</v>
      </c>
      <c r="AD11" s="48">
        <f>IF(AC11="YES", 'Benefits Calculation'!$AP$4, 0)</f>
        <v>0</v>
      </c>
      <c r="AE11" s="48">
        <f t="shared" ca="1" si="11"/>
        <v>4304</v>
      </c>
      <c r="AF11" s="78">
        <v>-0.1</v>
      </c>
      <c r="AG11" s="78">
        <f ca="1">IF(Y11&lt;&gt;0, 'Existing child  Loading'!$F$2, "")/100</f>
        <v>0</v>
      </c>
      <c r="AH11" s="78">
        <f ca="1">IF(Y11&lt;&gt;0, 'Volume Discount Loading'!$B$2, "")/100</f>
        <v>0.05</v>
      </c>
      <c r="AI11" s="78">
        <f ca="1">IF(Y11&lt;&gt;0, 'Existing child  Loading'!$J$2, "")/100</f>
        <v>0</v>
      </c>
      <c r="AJ11" s="162">
        <f t="shared" si="2"/>
        <v>0</v>
      </c>
      <c r="AK11" s="78">
        <f t="shared" ca="1" si="12"/>
        <v>-0.05</v>
      </c>
      <c r="AL11" s="48">
        <f t="shared" ca="1" si="13"/>
        <v>4088.7999999999997</v>
      </c>
      <c r="AM11" s="48">
        <f t="shared" ca="1" si="14"/>
        <v>4088.7999999999997</v>
      </c>
      <c r="AN11" s="48" t="str">
        <f t="shared" si="15"/>
        <v>HSB</v>
      </c>
      <c r="AO11" s="78">
        <f>IF(AND(I11="Dubai", K11="LSB"), Commission!$M$19, 0)</f>
        <v>0</v>
      </c>
      <c r="AP11" s="48">
        <f>IF(AN11="HSB", Commission!$F$2, IF(AN11="LSB", Commission!$F$3, "")) +AO11</f>
        <v>0.27500000000000002</v>
      </c>
      <c r="AQ11" s="79">
        <f t="shared" ca="1" si="16"/>
        <v>5639.7241379310344</v>
      </c>
    </row>
    <row r="12" spans="1:51" ht="15.6" x14ac:dyDescent="0.3">
      <c r="A12" s="88">
        <f>Census!A12</f>
        <v>11</v>
      </c>
      <c r="B12" s="88">
        <f>Census!B12</f>
        <v>11</v>
      </c>
      <c r="C12" s="88" t="str">
        <f>Census!C12</f>
        <v>ADE</v>
      </c>
      <c r="D12" s="88" t="str">
        <f>Census!R12</f>
        <v>Employee</v>
      </c>
      <c r="E12" s="89" t="str">
        <f>Census!E12</f>
        <v>02-05-2000</v>
      </c>
      <c r="F12" s="88" t="str">
        <f>Census!Q12</f>
        <v>Male</v>
      </c>
      <c r="G12" s="88" t="str">
        <f>Census!G12</f>
        <v>Married</v>
      </c>
      <c r="H12" s="88" t="str">
        <f>Census!H12</f>
        <v>INDIA</v>
      </c>
      <c r="I12" s="88" t="str">
        <f>Census!I12</f>
        <v>Dubai</v>
      </c>
      <c r="J12" s="88" t="str">
        <f>Census!J12</f>
        <v>Category A</v>
      </c>
      <c r="K12" s="88" t="str">
        <f>Census!K12</f>
        <v>HSB</v>
      </c>
      <c r="M12" s="48">
        <f t="shared" si="0"/>
        <v>11</v>
      </c>
      <c r="N12" s="48" t="str">
        <f t="shared" si="17"/>
        <v>ADE</v>
      </c>
      <c r="O12" s="48" t="str">
        <f t="shared" si="18"/>
        <v>Employee</v>
      </c>
      <c r="P12" s="48">
        <f t="shared" ca="1" si="3"/>
        <v>24</v>
      </c>
      <c r="Q12" s="48" t="str" cm="1">
        <f t="array" aca="1" ref="Q12" ca="1">IFERROR(INDEX('Base Premium '!P:P, MATCH(1, (VALUE(LEFT('Base Premium '!P:P, FIND("-", 'Base Premium '!P:P)-1)) &lt;= P12) * (VALUE(MID('Base Premium '!P:P, FIND("-", 'Base Premium '!P:P)+1, LEN('Base Premium '!P:P))) &gt;= P12), 0)), "No Match")</f>
        <v>18-25</v>
      </c>
      <c r="R12" s="48" t="str">
        <f t="shared" si="4"/>
        <v>Male</v>
      </c>
      <c r="S12" s="48" t="str">
        <f t="shared" si="5"/>
        <v>Married</v>
      </c>
      <c r="T12" s="48" t="str">
        <f t="shared" si="6"/>
        <v>INDIA</v>
      </c>
      <c r="U12" s="48" t="str">
        <f t="shared" si="7"/>
        <v>Dubai</v>
      </c>
      <c r="V12" s="48" t="str">
        <f t="shared" si="8"/>
        <v>Category A</v>
      </c>
      <c r="W12" s="48" t="str">
        <f t="shared" si="9"/>
        <v>HSB</v>
      </c>
      <c r="X12" s="48" t="str">
        <f t="shared" ca="1" si="10"/>
        <v>18-25MaleEmployee</v>
      </c>
      <c r="Y12" s="48" t="str">
        <f ca="1">VLOOKUP(X:X,'Base Premium '!Q:R,2,FALSE)</f>
        <v>4304.0</v>
      </c>
      <c r="Z12" s="78">
        <f ca="1">IF(Y12&lt;&gt;0, 'Benefits Calculation'!$T$4, "")</f>
        <v>0</v>
      </c>
      <c r="AA12" s="48">
        <f ca="1">IF(Y12&lt;&gt;0, 'Benefits Calculation'!$U$4, "")</f>
        <v>0</v>
      </c>
      <c r="AB12" s="48" t="s">
        <v>238</v>
      </c>
      <c r="AC12" s="48">
        <f>IF(AB12="YES", 'Benefits Calculation'!$AO$4, 0)</f>
        <v>0</v>
      </c>
      <c r="AD12" s="48">
        <f>IF(AC12="YES", 'Benefits Calculation'!$AP$4, 0)</f>
        <v>0</v>
      </c>
      <c r="AE12" s="48">
        <f t="shared" ca="1" si="11"/>
        <v>4304</v>
      </c>
      <c r="AF12" s="78">
        <v>-0.1</v>
      </c>
      <c r="AG12" s="78">
        <f ca="1">IF(Y12&lt;&gt;0, 'Existing child  Loading'!$F$2, "")/100</f>
        <v>0</v>
      </c>
      <c r="AH12" s="78">
        <f ca="1">IF(Y12&lt;&gt;0, 'Volume Discount Loading'!$B$2, "")/100</f>
        <v>0.05</v>
      </c>
      <c r="AI12" s="78">
        <f ca="1">IF(Y12&lt;&gt;0, 'Existing child  Loading'!$J$2, "")/100</f>
        <v>0</v>
      </c>
      <c r="AJ12" s="162">
        <f t="shared" si="2"/>
        <v>0</v>
      </c>
      <c r="AK12" s="78">
        <f t="shared" ca="1" si="12"/>
        <v>-0.05</v>
      </c>
      <c r="AL12" s="48">
        <f t="shared" ca="1" si="13"/>
        <v>4088.7999999999997</v>
      </c>
      <c r="AM12" s="48">
        <f t="shared" ca="1" si="14"/>
        <v>4088.7999999999997</v>
      </c>
      <c r="AN12" s="48" t="str">
        <f t="shared" si="15"/>
        <v>HSB</v>
      </c>
      <c r="AO12" s="78">
        <f>IF(AND(I12="Dubai", K12="LSB"), Commission!$M$19, 0)</f>
        <v>0</v>
      </c>
      <c r="AP12" s="48">
        <f>IF(AN12="HSB", Commission!$F$2, IF(AN12="LSB", Commission!$F$3, "")) +AO12</f>
        <v>0.27500000000000002</v>
      </c>
      <c r="AQ12" s="79">
        <f t="shared" ca="1" si="16"/>
        <v>5639.7241379310344</v>
      </c>
    </row>
    <row r="13" spans="1:51" ht="15.6" x14ac:dyDescent="0.3">
      <c r="A13" s="88">
        <f>Census!A13</f>
        <v>12</v>
      </c>
      <c r="B13" s="88">
        <f>Census!B13</f>
        <v>12</v>
      </c>
      <c r="C13" s="88" t="str">
        <f>Census!C13</f>
        <v>ADE</v>
      </c>
      <c r="D13" s="88" t="str">
        <f>Census!R13</f>
        <v>Employee</v>
      </c>
      <c r="E13" s="89" t="str">
        <f>Census!E13</f>
        <v>02-05-2000</v>
      </c>
      <c r="F13" s="88" t="str">
        <f>Census!Q13</f>
        <v>Male</v>
      </c>
      <c r="G13" s="88" t="str">
        <f>Census!G13</f>
        <v>Married</v>
      </c>
      <c r="H13" s="88" t="str">
        <f>Census!H13</f>
        <v>INDIA</v>
      </c>
      <c r="I13" s="88" t="str">
        <f>Census!I13</f>
        <v>Dubai</v>
      </c>
      <c r="J13" s="88" t="str">
        <f>Census!J13</f>
        <v>Category A</v>
      </c>
      <c r="K13" s="88" t="str">
        <f>Census!K13</f>
        <v>HSB</v>
      </c>
      <c r="M13" s="48">
        <f t="shared" si="0"/>
        <v>12</v>
      </c>
      <c r="N13" s="48" t="str">
        <f t="shared" si="17"/>
        <v>ADE</v>
      </c>
      <c r="O13" s="48" t="str">
        <f t="shared" si="18"/>
        <v>Employee</v>
      </c>
      <c r="P13" s="48">
        <f t="shared" ca="1" si="3"/>
        <v>24</v>
      </c>
      <c r="Q13" s="48" t="str" cm="1">
        <f t="array" aca="1" ref="Q13" ca="1">IFERROR(INDEX('Base Premium '!P:P, MATCH(1, (VALUE(LEFT('Base Premium '!P:P, FIND("-", 'Base Premium '!P:P)-1)) &lt;= P13) * (VALUE(MID('Base Premium '!P:P, FIND("-", 'Base Premium '!P:P)+1, LEN('Base Premium '!P:P))) &gt;= P13), 0)), "No Match")</f>
        <v>18-25</v>
      </c>
      <c r="R13" s="48" t="str">
        <f t="shared" si="4"/>
        <v>Male</v>
      </c>
      <c r="S13" s="48" t="str">
        <f t="shared" si="5"/>
        <v>Married</v>
      </c>
      <c r="T13" s="48" t="str">
        <f t="shared" si="6"/>
        <v>INDIA</v>
      </c>
      <c r="U13" s="48" t="str">
        <f t="shared" si="7"/>
        <v>Dubai</v>
      </c>
      <c r="V13" s="48" t="str">
        <f t="shared" si="8"/>
        <v>Category A</v>
      </c>
      <c r="W13" s="48" t="str">
        <f t="shared" si="9"/>
        <v>HSB</v>
      </c>
      <c r="X13" s="48" t="str">
        <f t="shared" ca="1" si="10"/>
        <v>18-25MaleEmployee</v>
      </c>
      <c r="Y13" s="48" t="str">
        <f ca="1">VLOOKUP(X:X,'Base Premium '!Q:R,2,FALSE)</f>
        <v>4304.0</v>
      </c>
      <c r="Z13" s="78">
        <f ca="1">IF(Y13&lt;&gt;0, 'Benefits Calculation'!$T$4, "")</f>
        <v>0</v>
      </c>
      <c r="AA13" s="48">
        <f ca="1">IF(Y13&lt;&gt;0, 'Benefits Calculation'!$U$4, "")</f>
        <v>0</v>
      </c>
      <c r="AB13" s="48" t="s">
        <v>238</v>
      </c>
      <c r="AC13" s="48">
        <f>IF(AB13="YES", 'Benefits Calculation'!$AO$4, 0)</f>
        <v>0</v>
      </c>
      <c r="AD13" s="48">
        <f>IF(AC13="YES", 'Benefits Calculation'!$AP$4, 0)</f>
        <v>0</v>
      </c>
      <c r="AE13" s="48">
        <f t="shared" ca="1" si="11"/>
        <v>4304</v>
      </c>
      <c r="AF13" s="78">
        <v>-0.1</v>
      </c>
      <c r="AG13" s="78">
        <f ca="1">IF(Y13&lt;&gt;0, 'Existing child  Loading'!$F$2, "")/100</f>
        <v>0</v>
      </c>
      <c r="AH13" s="78">
        <f ca="1">IF(Y13&lt;&gt;0, 'Volume Discount Loading'!$B$2, "")/100</f>
        <v>0.05</v>
      </c>
      <c r="AI13" s="78">
        <f ca="1">IF(Y13&lt;&gt;0, 'Existing child  Loading'!$J$2, "")/100</f>
        <v>0</v>
      </c>
      <c r="AJ13" s="162">
        <f t="shared" si="2"/>
        <v>0</v>
      </c>
      <c r="AK13" s="78">
        <f t="shared" ca="1" si="12"/>
        <v>-0.05</v>
      </c>
      <c r="AL13" s="48">
        <f t="shared" ca="1" si="13"/>
        <v>4088.7999999999997</v>
      </c>
      <c r="AM13" s="48">
        <f t="shared" ca="1" si="14"/>
        <v>4088.7999999999997</v>
      </c>
      <c r="AN13" s="48" t="str">
        <f t="shared" si="15"/>
        <v>HSB</v>
      </c>
      <c r="AO13" s="78">
        <f>IF(AND(I13="Dubai", K13="LSB"), Commission!$M$19, 0)</f>
        <v>0</v>
      </c>
      <c r="AP13" s="48">
        <f>IF(AN13="HSB", Commission!$F$2, IF(AN13="LSB", Commission!$F$3, "")) +AO13</f>
        <v>0.27500000000000002</v>
      </c>
      <c r="AQ13" s="79">
        <f t="shared" ca="1" si="16"/>
        <v>5639.7241379310344</v>
      </c>
    </row>
    <row r="14" spans="1:51" ht="15.6" x14ac:dyDescent="0.3">
      <c r="A14" s="88">
        <f>Census!A14</f>
        <v>13</v>
      </c>
      <c r="B14" s="88">
        <f>Census!B14</f>
        <v>13</v>
      </c>
      <c r="C14" s="88" t="str">
        <f>Census!C14</f>
        <v>ADE</v>
      </c>
      <c r="D14" s="88" t="str">
        <f>Census!R14</f>
        <v>Employee</v>
      </c>
      <c r="E14" s="89" t="str">
        <f>Census!E14</f>
        <v>02-05-2000</v>
      </c>
      <c r="F14" s="88" t="str">
        <f>Census!Q14</f>
        <v>Male</v>
      </c>
      <c r="G14" s="88" t="str">
        <f>Census!G14</f>
        <v>Married</v>
      </c>
      <c r="H14" s="88" t="str">
        <f>Census!H14</f>
        <v>INDIA</v>
      </c>
      <c r="I14" s="88" t="str">
        <f>Census!I14</f>
        <v>Dubai</v>
      </c>
      <c r="J14" s="88" t="str">
        <f>Census!J14</f>
        <v>Category A</v>
      </c>
      <c r="K14" s="88" t="str">
        <f>Census!K14</f>
        <v>HSB</v>
      </c>
      <c r="M14" s="48">
        <f t="shared" si="0"/>
        <v>13</v>
      </c>
      <c r="N14" s="48" t="str">
        <f t="shared" si="17"/>
        <v>ADE</v>
      </c>
      <c r="O14" s="48" t="str">
        <f t="shared" si="18"/>
        <v>Employee</v>
      </c>
      <c r="P14" s="48">
        <f t="shared" ca="1" si="3"/>
        <v>24</v>
      </c>
      <c r="Q14" s="48" t="str" cm="1">
        <f t="array" aca="1" ref="Q14" ca="1">IFERROR(INDEX('Base Premium '!P:P, MATCH(1, (VALUE(LEFT('Base Premium '!P:P, FIND("-", 'Base Premium '!P:P)-1)) &lt;= P14) * (VALUE(MID('Base Premium '!P:P, FIND("-", 'Base Premium '!P:P)+1, LEN('Base Premium '!P:P))) &gt;= P14), 0)), "No Match")</f>
        <v>18-25</v>
      </c>
      <c r="R14" s="48" t="str">
        <f t="shared" si="4"/>
        <v>Male</v>
      </c>
      <c r="S14" s="48" t="str">
        <f t="shared" si="5"/>
        <v>Married</v>
      </c>
      <c r="T14" s="48" t="str">
        <f t="shared" si="6"/>
        <v>INDIA</v>
      </c>
      <c r="U14" s="48" t="str">
        <f t="shared" si="7"/>
        <v>Dubai</v>
      </c>
      <c r="V14" s="48" t="str">
        <f t="shared" si="8"/>
        <v>Category A</v>
      </c>
      <c r="W14" s="48" t="str">
        <f t="shared" si="9"/>
        <v>HSB</v>
      </c>
      <c r="X14" s="48" t="str">
        <f t="shared" ca="1" si="10"/>
        <v>18-25MaleEmployee</v>
      </c>
      <c r="Y14" s="48" t="str">
        <f ca="1">VLOOKUP(X:X,'Base Premium '!Q:R,2,FALSE)</f>
        <v>4304.0</v>
      </c>
      <c r="Z14" s="78">
        <f ca="1">IF(Y14&lt;&gt;0, 'Benefits Calculation'!$T$4, "")</f>
        <v>0</v>
      </c>
      <c r="AA14" s="48">
        <f ca="1">IF(Y14&lt;&gt;0, 'Benefits Calculation'!$U$4, "")</f>
        <v>0</v>
      </c>
      <c r="AB14" s="48" t="s">
        <v>238</v>
      </c>
      <c r="AC14" s="48">
        <f>IF(AB14="YES", 'Benefits Calculation'!$AO$4, 0)</f>
        <v>0</v>
      </c>
      <c r="AD14" s="48">
        <f>IF(AC14="YES", 'Benefits Calculation'!$AP$4, 0)</f>
        <v>0</v>
      </c>
      <c r="AE14" s="48">
        <f t="shared" ca="1" si="11"/>
        <v>4304</v>
      </c>
      <c r="AF14" s="78">
        <v>-0.1</v>
      </c>
      <c r="AG14" s="78">
        <f ca="1">IF(Y14&lt;&gt;0, 'Existing child  Loading'!$F$2, "")/100</f>
        <v>0</v>
      </c>
      <c r="AH14" s="78">
        <f ca="1">IF(Y14&lt;&gt;0, 'Volume Discount Loading'!$B$2, "")/100</f>
        <v>0.05</v>
      </c>
      <c r="AI14" s="78">
        <f ca="1">IF(Y14&lt;&gt;0, 'Existing child  Loading'!$J$2, "")/100</f>
        <v>0</v>
      </c>
      <c r="AJ14" s="162">
        <f t="shared" si="2"/>
        <v>0</v>
      </c>
      <c r="AK14" s="78">
        <f t="shared" ca="1" si="12"/>
        <v>-0.05</v>
      </c>
      <c r="AL14" s="48">
        <f t="shared" ca="1" si="13"/>
        <v>4088.7999999999997</v>
      </c>
      <c r="AM14" s="48">
        <f t="shared" ca="1" si="14"/>
        <v>4088.7999999999997</v>
      </c>
      <c r="AN14" s="48" t="str">
        <f t="shared" si="15"/>
        <v>HSB</v>
      </c>
      <c r="AO14" s="78">
        <f>IF(AND(I14="Dubai", K14="LSB"), Commission!$M$19, 0)</f>
        <v>0</v>
      </c>
      <c r="AP14" s="48">
        <f>IF(AN14="HSB", Commission!$F$2, IF(AN14="LSB", Commission!$F$3, "")) +AO14</f>
        <v>0.27500000000000002</v>
      </c>
      <c r="AQ14" s="79">
        <f t="shared" ca="1" si="16"/>
        <v>5639.7241379310344</v>
      </c>
    </row>
    <row r="15" spans="1:51" ht="15.6" x14ac:dyDescent="0.3">
      <c r="A15" s="88">
        <f>Census!A15</f>
        <v>0</v>
      </c>
      <c r="B15" s="88">
        <f>Census!B15</f>
        <v>0</v>
      </c>
      <c r="C15" s="88">
        <f>Census!C15</f>
        <v>0</v>
      </c>
      <c r="D15" s="88">
        <f>Census!R15</f>
        <v>0</v>
      </c>
      <c r="E15" s="89" t="str">
        <f>Census!E13</f>
        <v>02-05-2000</v>
      </c>
      <c r="F15" s="88">
        <f>Census!Q15</f>
        <v>0</v>
      </c>
      <c r="G15" s="88">
        <f>Census!G15</f>
        <v>0</v>
      </c>
      <c r="H15" s="88">
        <f>Census!H15</f>
        <v>0</v>
      </c>
      <c r="I15" s="88">
        <f>Census!I15</f>
        <v>0</v>
      </c>
      <c r="J15" s="88">
        <f>Census!J15</f>
        <v>0</v>
      </c>
      <c r="K15" s="88">
        <f>Census!K15</f>
        <v>0</v>
      </c>
      <c r="M15" s="48">
        <f t="shared" si="0"/>
        <v>0</v>
      </c>
      <c r="N15" s="48">
        <f t="shared" si="17"/>
        <v>0</v>
      </c>
      <c r="O15" s="48">
        <f t="shared" si="18"/>
        <v>0</v>
      </c>
      <c r="P15" s="48">
        <f t="shared" ca="1" si="3"/>
        <v>24</v>
      </c>
      <c r="Q15" s="48" t="str" cm="1">
        <f t="array" aca="1" ref="Q15" ca="1">IFERROR(INDEX('Base Premium '!P:P, MATCH(1, (VALUE(LEFT('Base Premium '!P:P, FIND("-", 'Base Premium '!P:P)-1)) &lt;= P15) * (VALUE(MID('Base Premium '!P:P, FIND("-", 'Base Premium '!P:P)+1, LEN('Base Premium '!P:P))) &gt;= P15), 0)), "No Match")</f>
        <v>18-25</v>
      </c>
      <c r="R15" s="48">
        <f t="shared" si="4"/>
        <v>0</v>
      </c>
      <c r="S15" s="48">
        <f t="shared" si="5"/>
        <v>0</v>
      </c>
      <c r="T15" s="48">
        <f t="shared" si="6"/>
        <v>0</v>
      </c>
      <c r="U15" s="48">
        <f t="shared" si="7"/>
        <v>0</v>
      </c>
      <c r="V15" s="48">
        <f t="shared" si="8"/>
        <v>0</v>
      </c>
      <c r="W15" s="48">
        <f t="shared" si="9"/>
        <v>0</v>
      </c>
      <c r="X15" s="48" t="str">
        <f t="shared" ca="1" si="10"/>
        <v>18-2500</v>
      </c>
      <c r="Z15" s="78" t="str">
        <f>IF(Y15&lt;&gt;0, 'Benefits Calculation'!$T$4, "")</f>
        <v/>
      </c>
      <c r="AA15" s="48" t="str">
        <f>IF(Y15&lt;&gt;0, 'Benefits Calculation'!$U$4, "")</f>
        <v/>
      </c>
      <c r="AB15" s="48" t="s">
        <v>238</v>
      </c>
      <c r="AC15" s="48">
        <f>IF(AB15="YES", 'Benefits Calculation'!$AO$4, 0)</f>
        <v>0</v>
      </c>
      <c r="AD15" s="48">
        <f>IF(AC15="YES", 'Benefits Calculation'!$AP$4, 0)</f>
        <v>0</v>
      </c>
      <c r="AE15" s="48" t="e">
        <f t="shared" si="11"/>
        <v>#VALUE!</v>
      </c>
      <c r="AF15" s="78">
        <v>-0.1</v>
      </c>
      <c r="AG15" s="78" t="e">
        <f>IF(Y15&lt;&gt;0, 'Existing child  Loading'!$F$2, "")/100</f>
        <v>#VALUE!</v>
      </c>
      <c r="AH15" s="78" t="e">
        <f>IF(Y15&lt;&gt;0, 'Existing child  Loading'!$M$2, "")/100</f>
        <v>#VALUE!</v>
      </c>
      <c r="AI15" s="78" t="e">
        <f>IF(Y15&lt;&gt;0, 'Existing child  Loading'!$J$2, "")/100</f>
        <v>#VALUE!</v>
      </c>
      <c r="AJ15" s="162">
        <f t="shared" si="2"/>
        <v>0</v>
      </c>
      <c r="AK15" s="78" t="e">
        <f t="shared" si="12"/>
        <v>#VALUE!</v>
      </c>
      <c r="AL15" s="48" t="e">
        <f t="shared" si="13"/>
        <v>#VALUE!</v>
      </c>
      <c r="AM15" s="48" t="e">
        <f t="shared" si="14"/>
        <v>#VALUE!</v>
      </c>
      <c r="AN15" s="48">
        <f t="shared" si="15"/>
        <v>0</v>
      </c>
      <c r="AO15" s="78">
        <f>IF(AND(I15="Dubai", K15="LSB"), Commission!$M$19, 0)</f>
        <v>0</v>
      </c>
      <c r="AP15" s="48" t="e">
        <f>IF(AN15="HSB", Commission!$F$2, IF(AN15="LSB", Commission!$F$3, "")) +AO15</f>
        <v>#VALUE!</v>
      </c>
      <c r="AQ15" s="79" t="e">
        <f t="shared" si="16"/>
        <v>#VALUE!</v>
      </c>
    </row>
    <row r="16" spans="1:51" ht="15.6" x14ac:dyDescent="0.3">
      <c r="A16" s="88">
        <f>Census!A16</f>
        <v>0</v>
      </c>
      <c r="B16" s="88">
        <f>Census!B16</f>
        <v>0</v>
      </c>
      <c r="C16" s="88">
        <f>Census!C16</f>
        <v>0</v>
      </c>
      <c r="D16" s="88">
        <f>Census!R16</f>
        <v>0</v>
      </c>
      <c r="E16" s="89" t="str">
        <f>Census!E14</f>
        <v>02-05-2000</v>
      </c>
      <c r="F16" s="88">
        <f>Census!Q16</f>
        <v>0</v>
      </c>
      <c r="G16" s="88">
        <f>Census!G16</f>
        <v>0</v>
      </c>
      <c r="H16" s="88">
        <f>Census!H16</f>
        <v>0</v>
      </c>
      <c r="I16" s="88">
        <f>Census!I16</f>
        <v>0</v>
      </c>
      <c r="J16" s="88">
        <f>Census!J16</f>
        <v>0</v>
      </c>
      <c r="K16" s="88">
        <f>Census!K16</f>
        <v>0</v>
      </c>
      <c r="M16" s="48">
        <f t="shared" si="0"/>
        <v>0</v>
      </c>
      <c r="N16" s="48">
        <f t="shared" si="17"/>
        <v>0</v>
      </c>
      <c r="O16" s="48">
        <f t="shared" si="18"/>
        <v>0</v>
      </c>
      <c r="P16" s="48">
        <f t="shared" ca="1" si="3"/>
        <v>24</v>
      </c>
      <c r="Q16" s="48" t="str" cm="1">
        <f t="array" aca="1" ref="Q16" ca="1">IFERROR(INDEX('Base Premium '!P:P, MATCH(1, (VALUE(LEFT('Base Premium '!P:P, FIND("-", 'Base Premium '!P:P)-1)) &lt;= P16) * (VALUE(MID('Base Premium '!P:P, FIND("-", 'Base Premium '!P:P)+1, LEN('Base Premium '!P:P))) &gt;= P16), 0)), "No Match")</f>
        <v>18-25</v>
      </c>
      <c r="R16" s="48">
        <f t="shared" si="4"/>
        <v>0</v>
      </c>
      <c r="S16" s="48">
        <f t="shared" si="5"/>
        <v>0</v>
      </c>
      <c r="T16" s="48">
        <f t="shared" si="6"/>
        <v>0</v>
      </c>
      <c r="U16" s="48">
        <f t="shared" si="7"/>
        <v>0</v>
      </c>
      <c r="V16" s="48">
        <f t="shared" si="8"/>
        <v>0</v>
      </c>
      <c r="W16" s="48">
        <f t="shared" si="9"/>
        <v>0</v>
      </c>
      <c r="X16" s="48" t="str">
        <f t="shared" ca="1" si="10"/>
        <v>18-2500</v>
      </c>
      <c r="Z16" s="78" t="str">
        <f>IF(Y16&lt;&gt;0, 'Benefits Calculation'!$T$4, "")</f>
        <v/>
      </c>
      <c r="AA16" s="48" t="str">
        <f>IF(Y16&lt;&gt;0, 'Benefits Calculation'!$U$4, "")</f>
        <v/>
      </c>
      <c r="AB16" s="48" t="s">
        <v>238</v>
      </c>
      <c r="AC16" s="48">
        <f>IF(AB16="YES", 'Benefits Calculation'!$AO$4, 0)</f>
        <v>0</v>
      </c>
      <c r="AD16" s="48">
        <f>IF(AC16="YES", 'Benefits Calculation'!$AP$4, 0)</f>
        <v>0</v>
      </c>
      <c r="AE16" s="48" t="e">
        <f t="shared" si="11"/>
        <v>#VALUE!</v>
      </c>
      <c r="AF16" s="78">
        <v>-0.1</v>
      </c>
      <c r="AG16" s="78" t="e">
        <f>IF(Y16&lt;&gt;0, 'Existing child  Loading'!$F$2, "")/100</f>
        <v>#VALUE!</v>
      </c>
      <c r="AH16" s="78" t="e">
        <f>IF(Y16&lt;&gt;0, 'Existing child  Loading'!$M$2, "")/100</f>
        <v>#VALUE!</v>
      </c>
      <c r="AI16" s="78" t="e">
        <f>IF(Y16&lt;&gt;0, 'Existing child  Loading'!$J$2, "")/100</f>
        <v>#VALUE!</v>
      </c>
      <c r="AJ16" s="162">
        <f t="shared" si="2"/>
        <v>0</v>
      </c>
      <c r="AK16" s="78" t="e">
        <f t="shared" si="12"/>
        <v>#VALUE!</v>
      </c>
      <c r="AL16" s="48" t="e">
        <f t="shared" si="13"/>
        <v>#VALUE!</v>
      </c>
      <c r="AM16" s="48" t="e">
        <f t="shared" si="14"/>
        <v>#VALUE!</v>
      </c>
      <c r="AN16" s="48">
        <f t="shared" si="15"/>
        <v>0</v>
      </c>
      <c r="AO16" s="78">
        <f>IF(AND(I16="Dubai", K16="LSB"), Commission!$M$19, 0)</f>
        <v>0</v>
      </c>
      <c r="AP16" s="48" t="e">
        <f>IF(AN16="HSB", Commission!$F$2, IF(AN16="LSB", Commission!$F$3, "")) +AO16</f>
        <v>#VALUE!</v>
      </c>
      <c r="AQ16" s="79" t="e">
        <f t="shared" si="16"/>
        <v>#VALUE!</v>
      </c>
    </row>
    <row r="17" spans="1:43" ht="15.6" x14ac:dyDescent="0.3">
      <c r="A17" s="88">
        <f>Census!A15</f>
        <v>0</v>
      </c>
      <c r="B17" s="88">
        <f>Census!B17</f>
        <v>0</v>
      </c>
      <c r="C17" s="88">
        <f>Census!C17</f>
        <v>0</v>
      </c>
      <c r="D17" s="88">
        <f>Census!R17</f>
        <v>0</v>
      </c>
      <c r="E17" s="89">
        <f>Census!E15</f>
        <v>0</v>
      </c>
      <c r="F17" s="88">
        <f>Census!Q17</f>
        <v>0</v>
      </c>
      <c r="G17" s="88">
        <f>Census!G15</f>
        <v>0</v>
      </c>
      <c r="H17" s="88">
        <f>Census!H15</f>
        <v>0</v>
      </c>
      <c r="I17" s="88">
        <f>Census!I15</f>
        <v>0</v>
      </c>
      <c r="J17" s="88">
        <f>Census!J17</f>
        <v>0</v>
      </c>
      <c r="K17" s="88">
        <f>Census!K15</f>
        <v>0</v>
      </c>
      <c r="M17" s="48">
        <f t="shared" si="0"/>
        <v>0</v>
      </c>
      <c r="N17" s="48">
        <f t="shared" si="17"/>
        <v>0</v>
      </c>
      <c r="O17" s="48">
        <f t="shared" si="18"/>
        <v>0</v>
      </c>
      <c r="P17" s="48">
        <f t="shared" ca="1" si="3"/>
        <v>125</v>
      </c>
      <c r="Q17" s="48" t="str" cm="1">
        <f t="array" aca="1" ref="Q17" ca="1">IFERROR(INDEX('Base Premium '!P:P, MATCH(1, (VALUE(LEFT('Base Premium '!P:P, FIND("-", 'Base Premium '!P:P)-1)) &lt;= P17) * (VALUE(MID('Base Premium '!P:P, FIND("-", 'Base Premium '!P:P)+1, LEN('Base Premium '!P:P))) &gt;= P17), 0)), "No Match")</f>
        <v>No Match</v>
      </c>
      <c r="R17" s="48">
        <f t="shared" si="4"/>
        <v>0</v>
      </c>
      <c r="S17" s="48">
        <f t="shared" si="5"/>
        <v>0</v>
      </c>
      <c r="T17" s="48">
        <f t="shared" si="6"/>
        <v>0</v>
      </c>
      <c r="U17" s="48">
        <f t="shared" si="7"/>
        <v>0</v>
      </c>
      <c r="V17" s="48">
        <f t="shared" si="8"/>
        <v>0</v>
      </c>
      <c r="W17" s="48">
        <f t="shared" si="9"/>
        <v>0</v>
      </c>
      <c r="X17" s="48" t="str">
        <f t="shared" ca="1" si="10"/>
        <v>No Match00</v>
      </c>
      <c r="Z17" s="78" t="str">
        <f>IF(Y17&lt;&gt;0, 'Benefits Calculation'!$T$4, "")</f>
        <v/>
      </c>
      <c r="AA17" s="48" t="str">
        <f>IF(Y17&lt;&gt;0, 'Benefits Calculation'!$U$4, "")</f>
        <v/>
      </c>
      <c r="AB17" s="48" t="s">
        <v>238</v>
      </c>
      <c r="AC17" s="48">
        <f>IF(AB17="YES", 'Benefits Calculation'!$AO$4, 0)</f>
        <v>0</v>
      </c>
      <c r="AD17" s="48">
        <f>IF(AC17="YES", 'Benefits Calculation'!$AP$4, 0)</f>
        <v>0</v>
      </c>
      <c r="AE17" s="48" t="e">
        <f t="shared" si="11"/>
        <v>#VALUE!</v>
      </c>
      <c r="AG17" s="78" t="e">
        <f>IF(Y17&lt;&gt;0, 'Existing child  Loading'!$F$2, "")/100</f>
        <v>#VALUE!</v>
      </c>
      <c r="AH17" s="78" t="e">
        <f>IF(Y17&lt;&gt;0, 'Existing child  Loading'!$M$2, "")/100</f>
        <v>#VALUE!</v>
      </c>
      <c r="AI17" s="78" t="e">
        <f>IF(Y17&lt;&gt;0, 'Existing child  Loading'!$J$2, "")/100</f>
        <v>#VALUE!</v>
      </c>
      <c r="AJ17" s="162">
        <f t="shared" si="2"/>
        <v>0</v>
      </c>
      <c r="AK17" s="78" t="e">
        <f t="shared" si="12"/>
        <v>#VALUE!</v>
      </c>
      <c r="AL17" s="48" t="e">
        <f t="shared" si="13"/>
        <v>#VALUE!</v>
      </c>
      <c r="AM17" s="48" t="e">
        <f t="shared" si="14"/>
        <v>#VALUE!</v>
      </c>
      <c r="AN17" s="48">
        <f t="shared" si="15"/>
        <v>0</v>
      </c>
      <c r="AO17" s="78">
        <f>IF(AND(I17="Dubai", K17="LSB"), Commission!$M$19, 0)</f>
        <v>0</v>
      </c>
      <c r="AP17" s="48" t="e">
        <f>IF(AN17="HSB", Commission!$F$2, IF(AN17="LSB", Commission!$F$3, "")) +AO17</f>
        <v>#VALUE!</v>
      </c>
      <c r="AQ17" s="79" t="e">
        <f t="shared" si="16"/>
        <v>#VALUE!</v>
      </c>
    </row>
    <row r="18" spans="1:43" ht="15.6" x14ac:dyDescent="0.3">
      <c r="A18" s="88">
        <f>Census!A18</f>
        <v>0</v>
      </c>
      <c r="B18" s="88">
        <f>Census!B18</f>
        <v>0</v>
      </c>
      <c r="C18" s="88">
        <f>Census!C18</f>
        <v>0</v>
      </c>
      <c r="D18" s="88">
        <f>Census!R18</f>
        <v>0</v>
      </c>
      <c r="E18" s="89">
        <f>Census!E18</f>
        <v>0</v>
      </c>
      <c r="F18" s="88">
        <f>Census!Q18</f>
        <v>0</v>
      </c>
      <c r="G18" s="88">
        <f>Census!G18</f>
        <v>0</v>
      </c>
      <c r="H18" s="88">
        <f>Census!H18</f>
        <v>0</v>
      </c>
      <c r="I18" s="88">
        <f>Census!I18</f>
        <v>0</v>
      </c>
      <c r="J18" s="88">
        <f>Census!J18</f>
        <v>0</v>
      </c>
      <c r="K18" s="88">
        <f>Census!K18</f>
        <v>0</v>
      </c>
      <c r="M18" s="48">
        <f t="shared" ref="M18" si="19">B18</f>
        <v>0</v>
      </c>
      <c r="N18" s="48">
        <f t="shared" si="17"/>
        <v>0</v>
      </c>
      <c r="O18" s="48">
        <f t="shared" si="18"/>
        <v>0</v>
      </c>
      <c r="P18" s="48">
        <f t="shared" ca="1" si="3"/>
        <v>125</v>
      </c>
      <c r="Q18" s="48" t="str" cm="1">
        <f t="array" aca="1" ref="Q18" ca="1">IFERROR(INDEX('Base Premium '!P:P, MATCH(1, (VALUE(LEFT('Base Premium '!P:P, FIND("-", 'Base Premium '!P:P)-1)) &lt;= P18) * (VALUE(MID('Base Premium '!P:P, FIND("-", 'Base Premium '!P:P)+1, LEN('Base Premium '!P:P))) &gt;= P18), 0)), "No Match")</f>
        <v>No Match</v>
      </c>
      <c r="R18" s="48">
        <f t="shared" si="4"/>
        <v>0</v>
      </c>
      <c r="S18" s="48">
        <f t="shared" si="5"/>
        <v>0</v>
      </c>
      <c r="T18" s="48">
        <f t="shared" si="6"/>
        <v>0</v>
      </c>
      <c r="U18" s="48">
        <f t="shared" si="7"/>
        <v>0</v>
      </c>
      <c r="V18" s="48">
        <f t="shared" si="8"/>
        <v>0</v>
      </c>
      <c r="W18" s="48">
        <f t="shared" si="9"/>
        <v>0</v>
      </c>
      <c r="X18" s="48" t="str">
        <f t="shared" ca="1" si="10"/>
        <v>No Match00</v>
      </c>
      <c r="Z18" s="78" t="str">
        <f>IF(Y18&lt;&gt;0, 'Benefits Calculation'!$T$4, "")</f>
        <v/>
      </c>
      <c r="AA18" s="48" t="str">
        <f>IF(Y18&lt;&gt;0, 'Benefits Calculation'!$U$4, "")</f>
        <v/>
      </c>
      <c r="AB18" s="48" t="s">
        <v>238</v>
      </c>
      <c r="AC18" s="48">
        <f>IF(AB18="YES", 'Benefits Calculation'!$AO$4, 0)</f>
        <v>0</v>
      </c>
      <c r="AD18" s="48">
        <f>IF(AC18="YES", 'Benefits Calculation'!$AP$4, 0)</f>
        <v>0</v>
      </c>
      <c r="AE18" s="48" t="e">
        <f t="shared" si="11"/>
        <v>#VALUE!</v>
      </c>
      <c r="AG18" s="78" t="e">
        <f>IF(Y18&lt;&gt;0, 'Existing child  Loading'!$F$2, "")/100</f>
        <v>#VALUE!</v>
      </c>
      <c r="AH18" s="78" t="e">
        <f>IF(Y18&lt;&gt;0, 'Existing child  Loading'!$M$2, "")/100</f>
        <v>#VALUE!</v>
      </c>
      <c r="AI18" s="78" t="e">
        <f>IF(Y18&lt;&gt;0, 'Existing child  Loading'!$J$2, "")/100</f>
        <v>#VALUE!</v>
      </c>
      <c r="AJ18" s="162">
        <f t="shared" si="2"/>
        <v>0</v>
      </c>
      <c r="AK18" s="78" t="e">
        <f t="shared" si="12"/>
        <v>#VALUE!</v>
      </c>
      <c r="AL18" s="48" t="e">
        <f t="shared" si="13"/>
        <v>#VALUE!</v>
      </c>
      <c r="AM18" s="48" t="e">
        <f t="shared" si="14"/>
        <v>#VALUE!</v>
      </c>
      <c r="AN18" s="48">
        <f t="shared" si="15"/>
        <v>0</v>
      </c>
      <c r="AO18" s="78">
        <f>IF(AND(I18="Dubai", K18="LSB"), Commission!$M$19, 0)</f>
        <v>0</v>
      </c>
      <c r="AP18" s="48" t="e">
        <f>IF(AN18="HSB", Commission!$F$2, IF(AN18="LSB", Commission!$F$3, "")) +AO18</f>
        <v>#VALUE!</v>
      </c>
      <c r="AQ18" s="79" t="e">
        <f t="shared" si="16"/>
        <v>#VALUE!</v>
      </c>
    </row>
    <row r="19" spans="1:43" ht="15.6" x14ac:dyDescent="0.3">
      <c r="A19" s="88">
        <f>Census!A19</f>
        <v>0</v>
      </c>
      <c r="B19" s="88">
        <f>Census!B19</f>
        <v>0</v>
      </c>
      <c r="C19" s="88">
        <f>Census!C19</f>
        <v>0</v>
      </c>
      <c r="D19" s="88">
        <f>Census!R19</f>
        <v>0</v>
      </c>
      <c r="E19" s="89">
        <f>Census!E19</f>
        <v>0</v>
      </c>
      <c r="F19" s="88">
        <f>Census!Q19</f>
        <v>0</v>
      </c>
      <c r="G19" s="88">
        <f>Census!G19</f>
        <v>0</v>
      </c>
      <c r="H19" s="88">
        <f>Census!H19</f>
        <v>0</v>
      </c>
      <c r="I19" s="88">
        <f>Census!I19</f>
        <v>0</v>
      </c>
      <c r="J19" s="88">
        <f>Census!J19</f>
        <v>0</v>
      </c>
      <c r="K19" s="88">
        <f>Census!K19</f>
        <v>0</v>
      </c>
      <c r="M19" s="48">
        <f t="shared" ref="M19:M67" si="20">B19</f>
        <v>0</v>
      </c>
      <c r="N19" s="48">
        <f t="shared" si="17"/>
        <v>0</v>
      </c>
      <c r="O19" s="48">
        <f t="shared" si="18"/>
        <v>0</v>
      </c>
      <c r="P19" s="48">
        <f t="shared" ca="1" si="3"/>
        <v>125</v>
      </c>
      <c r="Q19" s="48" t="str" cm="1">
        <f t="array" aca="1" ref="Q19" ca="1">IFERROR(INDEX('Base Premium '!P:P, MATCH(1, (VALUE(LEFT('Base Premium '!P:P, FIND("-", 'Base Premium '!P:P)-1)) &lt;= P19) * (VALUE(MID('Base Premium '!P:P, FIND("-", 'Base Premium '!P:P)+1, LEN('Base Premium '!P:P))) &gt;= P19), 0)), "No Match")</f>
        <v>No Match</v>
      </c>
      <c r="R19" s="48">
        <f t="shared" si="4"/>
        <v>0</v>
      </c>
      <c r="S19" s="48">
        <f t="shared" si="5"/>
        <v>0</v>
      </c>
      <c r="T19" s="48">
        <f t="shared" si="6"/>
        <v>0</v>
      </c>
      <c r="U19" s="48">
        <f t="shared" si="7"/>
        <v>0</v>
      </c>
      <c r="V19" s="48">
        <f t="shared" si="8"/>
        <v>0</v>
      </c>
      <c r="W19" s="48">
        <f t="shared" si="9"/>
        <v>0</v>
      </c>
      <c r="X19" s="48" t="str">
        <f t="shared" ca="1" si="10"/>
        <v>No Match00</v>
      </c>
      <c r="Z19" s="78" t="str">
        <f>IF(Y19&lt;&gt;0, 'Benefits Calculation'!$T$4, "")</f>
        <v/>
      </c>
      <c r="AA19" s="48" t="str">
        <f>IF(Y19&lt;&gt;0, 'Benefits Calculation'!$U$4, "")</f>
        <v/>
      </c>
      <c r="AB19" s="48" t="s">
        <v>238</v>
      </c>
      <c r="AC19" s="48">
        <f>IF(AB19="YES", 'Benefits Calculation'!$AO$4, 0)</f>
        <v>0</v>
      </c>
      <c r="AD19" s="48">
        <f>IF(AC19="YES", 'Benefits Calculation'!$AP$4, 0)</f>
        <v>0</v>
      </c>
      <c r="AE19" s="48" t="e">
        <f t="shared" si="11"/>
        <v>#VALUE!</v>
      </c>
      <c r="AG19" s="78" t="e">
        <f>IF(Y19&lt;&gt;0, 'Existing child  Loading'!$F$2, "")/100</f>
        <v>#VALUE!</v>
      </c>
      <c r="AH19" s="78" t="e">
        <f>IF(Y19&lt;&gt;0, 'Existing child  Loading'!$M$2, "")/100</f>
        <v>#VALUE!</v>
      </c>
      <c r="AI19" s="78" t="e">
        <f>IF(Y19&lt;&gt;0, 'Existing child  Loading'!$J$2, "")/100</f>
        <v>#VALUE!</v>
      </c>
      <c r="AJ19" s="162">
        <f t="shared" si="2"/>
        <v>0</v>
      </c>
      <c r="AK19" s="78" t="e">
        <f t="shared" si="12"/>
        <v>#VALUE!</v>
      </c>
      <c r="AL19" s="48" t="e">
        <f t="shared" si="13"/>
        <v>#VALUE!</v>
      </c>
      <c r="AM19" s="48" t="e">
        <f t="shared" si="14"/>
        <v>#VALUE!</v>
      </c>
      <c r="AN19" s="48">
        <f t="shared" si="15"/>
        <v>0</v>
      </c>
      <c r="AO19" s="78">
        <f>IF(AND(I19="Dubai", K19="LSB"), Commission!$M$19, 0)</f>
        <v>0</v>
      </c>
      <c r="AP19" s="48" t="e">
        <f>IF(AN19="HSB", Commission!$F$2, IF(AN19="LSB", Commission!$F$3, "")) +AO19</f>
        <v>#VALUE!</v>
      </c>
      <c r="AQ19" s="79" t="e">
        <f t="shared" si="16"/>
        <v>#VALUE!</v>
      </c>
    </row>
    <row r="20" spans="1:43" ht="15.6" x14ac:dyDescent="0.3">
      <c r="A20" s="88">
        <f>Census!A20</f>
        <v>0</v>
      </c>
      <c r="B20" s="88">
        <f>Census!B20</f>
        <v>0</v>
      </c>
      <c r="C20" s="88">
        <f>Census!C20</f>
        <v>0</v>
      </c>
      <c r="D20" s="88">
        <f>Census!R20</f>
        <v>0</v>
      </c>
      <c r="E20" s="89">
        <f>Census!E20</f>
        <v>0</v>
      </c>
      <c r="F20" s="88">
        <f>Census!Q20</f>
        <v>0</v>
      </c>
      <c r="G20" s="88">
        <f>Census!G20</f>
        <v>0</v>
      </c>
      <c r="H20" s="88">
        <f>Census!H20</f>
        <v>0</v>
      </c>
      <c r="I20" s="88">
        <f>Census!I20</f>
        <v>0</v>
      </c>
      <c r="J20" s="88">
        <f>Census!J20</f>
        <v>0</v>
      </c>
      <c r="K20" s="88">
        <f>Census!K20</f>
        <v>0</v>
      </c>
      <c r="M20" s="48">
        <f t="shared" si="20"/>
        <v>0</v>
      </c>
      <c r="N20" s="48">
        <f t="shared" si="17"/>
        <v>0</v>
      </c>
      <c r="O20" s="48">
        <f t="shared" si="18"/>
        <v>0</v>
      </c>
      <c r="P20" s="48">
        <f t="shared" ca="1" si="3"/>
        <v>125</v>
      </c>
      <c r="Q20" s="48" t="str" cm="1">
        <f t="array" aca="1" ref="Q20" ca="1">IFERROR(INDEX('Base Premium '!P:P, MATCH(1, (VALUE(LEFT('Base Premium '!P:P, FIND("-", 'Base Premium '!P:P)-1)) &lt;= P20) * (VALUE(MID('Base Premium '!P:P, FIND("-", 'Base Premium '!P:P)+1, LEN('Base Premium '!P:P))) &gt;= P20), 0)), "No Match")</f>
        <v>No Match</v>
      </c>
      <c r="R20" s="48">
        <f t="shared" si="4"/>
        <v>0</v>
      </c>
      <c r="S20" s="48">
        <f t="shared" si="5"/>
        <v>0</v>
      </c>
      <c r="T20" s="48">
        <f t="shared" si="6"/>
        <v>0</v>
      </c>
      <c r="U20" s="48">
        <f>I20</f>
        <v>0</v>
      </c>
      <c r="V20" s="48">
        <f t="shared" si="8"/>
        <v>0</v>
      </c>
      <c r="W20" s="48">
        <f t="shared" si="9"/>
        <v>0</v>
      </c>
      <c r="X20" s="48" t="str">
        <f t="shared" ca="1" si="10"/>
        <v>No Match00</v>
      </c>
      <c r="Z20" s="78" t="str">
        <f>IF(Y20&lt;&gt;0, 'Benefits Calculation'!$T$4, "")</f>
        <v/>
      </c>
      <c r="AA20" s="48" t="str">
        <f>IF(Y20&lt;&gt;0, 'Benefits Calculation'!$U$4, "")</f>
        <v/>
      </c>
      <c r="AB20" s="48" t="s">
        <v>238</v>
      </c>
      <c r="AC20" s="48">
        <f>IF(AB20="YES", 'Benefits Calculation'!$AO$4, 0)</f>
        <v>0</v>
      </c>
      <c r="AD20" s="48">
        <f>IF(AC20="YES", 'Benefits Calculation'!$AP$4, 0)</f>
        <v>0</v>
      </c>
      <c r="AE20" s="48" t="e">
        <f t="shared" si="11"/>
        <v>#VALUE!</v>
      </c>
      <c r="AG20" s="78" t="e">
        <f>IF(Y20&lt;&gt;0, 'Existing child  Loading'!$F$2, "")/100</f>
        <v>#VALUE!</v>
      </c>
      <c r="AH20" s="78" t="e">
        <f>IF(Y20&lt;&gt;0, 'Existing child  Loading'!$M$2, "")/100</f>
        <v>#VALUE!</v>
      </c>
      <c r="AI20" s="78" t="e">
        <f>IF(Y20&lt;&gt;0, 'Existing child  Loading'!$J$2, "")/100</f>
        <v>#VALUE!</v>
      </c>
      <c r="AJ20" s="162">
        <f t="shared" si="2"/>
        <v>0</v>
      </c>
      <c r="AK20" s="78" t="e">
        <f t="shared" si="12"/>
        <v>#VALUE!</v>
      </c>
      <c r="AL20" s="48" t="e">
        <f t="shared" si="13"/>
        <v>#VALUE!</v>
      </c>
      <c r="AM20" s="48" t="e">
        <f t="shared" si="14"/>
        <v>#VALUE!</v>
      </c>
      <c r="AN20" s="48">
        <f t="shared" si="15"/>
        <v>0</v>
      </c>
      <c r="AO20" s="78">
        <f>IF(AND(I20="Dubai", K20="LSB"), Commission!$M$19, 0)</f>
        <v>0</v>
      </c>
      <c r="AP20" s="48" t="e">
        <f>IF(AN20="HSB", Commission!$F$2, IF(AN20="LSB", Commission!$F$3, "")) +AO20</f>
        <v>#VALUE!</v>
      </c>
      <c r="AQ20" s="79" t="e">
        <f t="shared" si="16"/>
        <v>#VALUE!</v>
      </c>
    </row>
    <row r="21" spans="1:43" ht="15.6" x14ac:dyDescent="0.3">
      <c r="A21" s="88">
        <f>Census!A21</f>
        <v>0</v>
      </c>
      <c r="B21" s="88">
        <f>Census!B21</f>
        <v>0</v>
      </c>
      <c r="C21" s="88">
        <f>Census!C21</f>
        <v>0</v>
      </c>
      <c r="D21" s="88">
        <f>Census!R21</f>
        <v>0</v>
      </c>
      <c r="E21" s="89">
        <f>Census!E21</f>
        <v>0</v>
      </c>
      <c r="F21" s="88">
        <f>Census!Q21</f>
        <v>0</v>
      </c>
      <c r="G21" s="88">
        <f>Census!G21</f>
        <v>0</v>
      </c>
      <c r="H21" s="88">
        <f>Census!H21</f>
        <v>0</v>
      </c>
      <c r="I21" s="88">
        <f>Census!I21</f>
        <v>0</v>
      </c>
      <c r="J21" s="88">
        <f>Census!J21</f>
        <v>0</v>
      </c>
      <c r="K21" s="88">
        <f>Census!K21</f>
        <v>0</v>
      </c>
      <c r="M21" s="48">
        <f t="shared" si="20"/>
        <v>0</v>
      </c>
      <c r="N21" s="48">
        <f t="shared" si="17"/>
        <v>0</v>
      </c>
      <c r="O21" s="48">
        <f t="shared" si="18"/>
        <v>0</v>
      </c>
      <c r="P21" s="48">
        <f t="shared" ca="1" si="3"/>
        <v>125</v>
      </c>
      <c r="Q21" s="48" t="str" cm="1">
        <f t="array" aca="1" ref="Q21" ca="1">IFERROR(INDEX('Base Premium '!P:P, MATCH(1, (VALUE(LEFT('Base Premium '!P:P, FIND("-", 'Base Premium '!P:P)-1)) &lt;= P21) * (VALUE(MID('Base Premium '!P:P, FIND("-", 'Base Premium '!P:P)+1, LEN('Base Premium '!P:P))) &gt;= P21), 0)), "No Match")</f>
        <v>No Match</v>
      </c>
      <c r="R21" s="48">
        <f t="shared" si="4"/>
        <v>0</v>
      </c>
      <c r="S21" s="48">
        <f t="shared" si="5"/>
        <v>0</v>
      </c>
      <c r="T21" s="48">
        <f t="shared" si="6"/>
        <v>0</v>
      </c>
      <c r="U21" s="48">
        <f t="shared" si="7"/>
        <v>0</v>
      </c>
      <c r="V21" s="48">
        <f t="shared" si="8"/>
        <v>0</v>
      </c>
      <c r="W21" s="48">
        <f t="shared" si="9"/>
        <v>0</v>
      </c>
      <c r="X21" s="48" t="str">
        <f t="shared" ca="1" si="10"/>
        <v>No Match00</v>
      </c>
      <c r="Z21" s="78" t="str">
        <f>IF(Y21&lt;&gt;0, 'Benefits Calculation'!$T$4, "")</f>
        <v/>
      </c>
      <c r="AA21" s="48" t="str">
        <f>IF(Y21&lt;&gt;0, 'Benefits Calculation'!$U$4, "")</f>
        <v/>
      </c>
      <c r="AB21" s="48" t="s">
        <v>238</v>
      </c>
      <c r="AC21" s="48">
        <f>IF(AB21="YES", 'Benefits Calculation'!$AO$4, 0)</f>
        <v>0</v>
      </c>
      <c r="AD21" s="48">
        <f>IF(AC21="YES", 'Benefits Calculation'!$AP$4, 0)</f>
        <v>0</v>
      </c>
      <c r="AE21" s="48" t="e">
        <f t="shared" si="11"/>
        <v>#VALUE!</v>
      </c>
      <c r="AG21" s="78" t="e">
        <f>IF(Y21&lt;&gt;0, 'Existing child  Loading'!$F$2, "")/100</f>
        <v>#VALUE!</v>
      </c>
      <c r="AH21" s="78" t="e">
        <f>IF(Y21&lt;&gt;0, 'Existing child  Loading'!$M$2, "")/100</f>
        <v>#VALUE!</v>
      </c>
      <c r="AI21" s="78" t="e">
        <f>IF(Y21&lt;&gt;0, 'Existing child  Loading'!$J$2, "")/100</f>
        <v>#VALUE!</v>
      </c>
      <c r="AJ21" s="162">
        <f t="shared" si="2"/>
        <v>0</v>
      </c>
      <c r="AK21" s="78" t="e">
        <f t="shared" si="12"/>
        <v>#VALUE!</v>
      </c>
      <c r="AL21" s="48" t="e">
        <f t="shared" si="13"/>
        <v>#VALUE!</v>
      </c>
      <c r="AM21" s="48" t="e">
        <f t="shared" si="14"/>
        <v>#VALUE!</v>
      </c>
      <c r="AN21" s="48">
        <f t="shared" si="15"/>
        <v>0</v>
      </c>
      <c r="AO21" s="78">
        <f>IF(AND(I21="Dubai", K21="LSB"), Commission!$M$19, 0)</f>
        <v>0</v>
      </c>
      <c r="AP21" s="48" t="e">
        <f>IF(AN21="HSB", Commission!$F$2, IF(AN21="LSB", Commission!$F$3, "")) +AO21</f>
        <v>#VALUE!</v>
      </c>
      <c r="AQ21" s="79" t="e">
        <f t="shared" si="16"/>
        <v>#VALUE!</v>
      </c>
    </row>
    <row r="22" spans="1:43" ht="15.6" x14ac:dyDescent="0.3">
      <c r="A22" s="88">
        <f>Census!A22</f>
        <v>0</v>
      </c>
      <c r="B22" s="88">
        <f>Census!B22</f>
        <v>0</v>
      </c>
      <c r="C22" s="88">
        <f>Census!C22</f>
        <v>0</v>
      </c>
      <c r="D22" s="88">
        <f>Census!R22</f>
        <v>0</v>
      </c>
      <c r="E22" s="89">
        <f>Census!E22</f>
        <v>0</v>
      </c>
      <c r="F22" s="88">
        <f>Census!Q22</f>
        <v>0</v>
      </c>
      <c r="G22" s="88">
        <f>Census!G22</f>
        <v>0</v>
      </c>
      <c r="H22" s="88">
        <f>Census!H22</f>
        <v>0</v>
      </c>
      <c r="I22" s="88">
        <f>Census!I22</f>
        <v>0</v>
      </c>
      <c r="J22" s="88">
        <f>Census!J22</f>
        <v>0</v>
      </c>
      <c r="K22" s="88">
        <f>Census!K22</f>
        <v>0</v>
      </c>
      <c r="M22" s="48">
        <f t="shared" si="20"/>
        <v>0</v>
      </c>
      <c r="N22" s="48">
        <f t="shared" si="17"/>
        <v>0</v>
      </c>
      <c r="O22" s="48">
        <f t="shared" si="18"/>
        <v>0</v>
      </c>
      <c r="P22" s="48">
        <f t="shared" ca="1" si="3"/>
        <v>125</v>
      </c>
      <c r="Q22" s="48" t="str" cm="1">
        <f t="array" aca="1" ref="Q22" ca="1">IFERROR(INDEX('Base Premium '!P:P, MATCH(1, (VALUE(LEFT('Base Premium '!P:P, FIND("-", 'Base Premium '!P:P)-1)) &lt;= P22) * (VALUE(MID('Base Premium '!P:P, FIND("-", 'Base Premium '!P:P)+1, LEN('Base Premium '!P:P))) &gt;= P22), 0)), "No Match")</f>
        <v>No Match</v>
      </c>
      <c r="R22" s="48">
        <f t="shared" si="4"/>
        <v>0</v>
      </c>
      <c r="S22" s="48">
        <f t="shared" si="5"/>
        <v>0</v>
      </c>
      <c r="T22" s="48">
        <f t="shared" si="6"/>
        <v>0</v>
      </c>
      <c r="U22" s="48">
        <f t="shared" si="7"/>
        <v>0</v>
      </c>
      <c r="V22" s="48">
        <f t="shared" si="8"/>
        <v>0</v>
      </c>
      <c r="W22" s="48">
        <f t="shared" si="9"/>
        <v>0</v>
      </c>
      <c r="X22" s="48" t="str">
        <f t="shared" ca="1" si="10"/>
        <v>No Match00</v>
      </c>
      <c r="Z22" s="78" t="str">
        <f>IF(Y22&lt;&gt;0, 'Benefits Calculation'!$T$4, "")</f>
        <v/>
      </c>
      <c r="AA22" s="48" t="str">
        <f>IF(Y22&lt;&gt;0, 'Benefits Calculation'!$U$4, "")</f>
        <v/>
      </c>
      <c r="AB22" s="48" t="s">
        <v>238</v>
      </c>
      <c r="AC22" s="48">
        <f>IF(AB22="YES", 'Benefits Calculation'!$AO$4, 0)</f>
        <v>0</v>
      </c>
      <c r="AD22" s="48">
        <f>IF(AC22="YES", 'Benefits Calculation'!$AP$4, 0)</f>
        <v>0</v>
      </c>
      <c r="AE22" s="48" t="e">
        <f t="shared" si="11"/>
        <v>#VALUE!</v>
      </c>
      <c r="AG22" s="78" t="e">
        <f>IF(Y22&lt;&gt;0, 'Existing child  Loading'!$F$2, "")/100</f>
        <v>#VALUE!</v>
      </c>
      <c r="AH22" s="78" t="e">
        <f>IF(Y22&lt;&gt;0, 'Existing child  Loading'!$M$2, "")/100</f>
        <v>#VALUE!</v>
      </c>
      <c r="AI22" s="78" t="e">
        <f>IF(Y22&lt;&gt;0, 'Existing child  Loading'!$J$2, "")/100</f>
        <v>#VALUE!</v>
      </c>
      <c r="AJ22" s="162">
        <f t="shared" si="2"/>
        <v>0</v>
      </c>
      <c r="AK22" s="78" t="e">
        <f t="shared" si="12"/>
        <v>#VALUE!</v>
      </c>
      <c r="AL22" s="48" t="e">
        <f t="shared" si="13"/>
        <v>#VALUE!</v>
      </c>
      <c r="AM22" s="48" t="e">
        <f t="shared" si="14"/>
        <v>#VALUE!</v>
      </c>
      <c r="AN22" s="48">
        <f t="shared" si="15"/>
        <v>0</v>
      </c>
      <c r="AO22" s="78">
        <f>IF(AND(I22="Dubai", K22="LSB"), Commission!$M$19, 0)</f>
        <v>0</v>
      </c>
      <c r="AP22" s="48" t="e">
        <f>IF(AN22="HSB", Commission!$F$2, IF(AN22="LSB", Commission!$F$3, "")) +AO22</f>
        <v>#VALUE!</v>
      </c>
      <c r="AQ22" s="79" t="e">
        <f t="shared" si="16"/>
        <v>#VALUE!</v>
      </c>
    </row>
    <row r="23" spans="1:43" ht="15.6" x14ac:dyDescent="0.3">
      <c r="A23" s="88">
        <f>Census!A23</f>
        <v>0</v>
      </c>
      <c r="B23" s="88">
        <f>Census!B23</f>
        <v>0</v>
      </c>
      <c r="C23" s="88">
        <f>Census!C23</f>
        <v>0</v>
      </c>
      <c r="D23" s="88">
        <f>Census!R23</f>
        <v>0</v>
      </c>
      <c r="E23" s="89">
        <f>Census!E23</f>
        <v>0</v>
      </c>
      <c r="F23" s="88">
        <f>Census!Q23</f>
        <v>0</v>
      </c>
      <c r="G23" s="88">
        <f>Census!G23</f>
        <v>0</v>
      </c>
      <c r="H23" s="88">
        <f>Census!H23</f>
        <v>0</v>
      </c>
      <c r="I23" s="88">
        <f>Census!I23</f>
        <v>0</v>
      </c>
      <c r="J23" s="88">
        <f>Census!J23</f>
        <v>0</v>
      </c>
      <c r="K23" s="88">
        <f>Census!K23</f>
        <v>0</v>
      </c>
      <c r="M23" s="48">
        <f t="shared" si="20"/>
        <v>0</v>
      </c>
      <c r="N23" s="48">
        <f t="shared" si="17"/>
        <v>0</v>
      </c>
      <c r="O23" s="48">
        <f t="shared" si="18"/>
        <v>0</v>
      </c>
      <c r="P23" s="48">
        <f t="shared" ca="1" si="3"/>
        <v>125</v>
      </c>
      <c r="Q23" s="48" t="str" cm="1">
        <f t="array" aca="1" ref="Q23" ca="1">IFERROR(INDEX('Base Premium '!P:P, MATCH(1, (VALUE(LEFT('Base Premium '!P:P, FIND("-", 'Base Premium '!P:P)-1)) &lt;= P23) * (VALUE(MID('Base Premium '!P:P, FIND("-", 'Base Premium '!P:P)+1, LEN('Base Premium '!P:P))) &gt;= P23), 0)), "No Match")</f>
        <v>No Match</v>
      </c>
      <c r="R23" s="48">
        <f t="shared" si="4"/>
        <v>0</v>
      </c>
      <c r="S23" s="48">
        <f t="shared" si="5"/>
        <v>0</v>
      </c>
      <c r="T23" s="48">
        <f t="shared" si="6"/>
        <v>0</v>
      </c>
      <c r="U23" s="48">
        <f t="shared" si="7"/>
        <v>0</v>
      </c>
      <c r="V23" s="48">
        <f t="shared" si="8"/>
        <v>0</v>
      </c>
      <c r="W23" s="48">
        <f t="shared" si="9"/>
        <v>0</v>
      </c>
      <c r="X23" s="48" t="str">
        <f t="shared" ca="1" si="10"/>
        <v>No Match00</v>
      </c>
      <c r="Z23" s="78" t="str">
        <f>IF(Y23&lt;&gt;0, 'Benefits Calculation'!$T$4, "")</f>
        <v/>
      </c>
      <c r="AA23" s="48" t="str">
        <f>IF(Y23&lt;&gt;0, 'Benefits Calculation'!$U$4, "")</f>
        <v/>
      </c>
      <c r="AB23" s="48" t="s">
        <v>238</v>
      </c>
      <c r="AC23" s="48">
        <f>IF(AB23="YES", 'Benefits Calculation'!$AO$4, 0)</f>
        <v>0</v>
      </c>
      <c r="AD23" s="48">
        <f>IF(AC23="YES", 'Benefits Calculation'!$AP$4, 0)</f>
        <v>0</v>
      </c>
      <c r="AE23" s="48" t="e">
        <f t="shared" si="11"/>
        <v>#VALUE!</v>
      </c>
      <c r="AG23" s="78" t="e">
        <f>IF(Y23&lt;&gt;0, 'Existing child  Loading'!$F$2, "")/100</f>
        <v>#VALUE!</v>
      </c>
      <c r="AH23" s="78" t="e">
        <f>IF(Y23&lt;&gt;0, 'Existing child  Loading'!$M$2, "")/100</f>
        <v>#VALUE!</v>
      </c>
      <c r="AI23" s="78" t="e">
        <f>IF(Y23&lt;&gt;0, 'Existing child  Loading'!$J$2, "")/100</f>
        <v>#VALUE!</v>
      </c>
      <c r="AJ23" s="162">
        <f t="shared" si="2"/>
        <v>0</v>
      </c>
      <c r="AK23" s="78" t="e">
        <f t="shared" si="12"/>
        <v>#VALUE!</v>
      </c>
      <c r="AL23" s="48" t="e">
        <f t="shared" si="13"/>
        <v>#VALUE!</v>
      </c>
      <c r="AM23" s="48" t="e">
        <f t="shared" si="14"/>
        <v>#VALUE!</v>
      </c>
      <c r="AN23" s="48">
        <f t="shared" si="15"/>
        <v>0</v>
      </c>
      <c r="AO23" s="78">
        <f>IF(AND(I23="Dubai", K23="LSB"), Commission!$M$19, 0)</f>
        <v>0</v>
      </c>
      <c r="AP23" s="48" t="e">
        <f>IF(AN23="HSB", Commission!$F$2, IF(AN23="LSB", Commission!$F$3, "")) +AO23</f>
        <v>#VALUE!</v>
      </c>
      <c r="AQ23" s="79" t="e">
        <f t="shared" si="16"/>
        <v>#VALUE!</v>
      </c>
    </row>
    <row r="24" spans="1:43" ht="15.6" x14ac:dyDescent="0.3">
      <c r="A24" s="88">
        <f>Census!A24</f>
        <v>0</v>
      </c>
      <c r="B24" s="88">
        <f>Census!B24</f>
        <v>0</v>
      </c>
      <c r="C24" s="88">
        <f>Census!C24</f>
        <v>0</v>
      </c>
      <c r="D24" s="88">
        <f>Census!D24</f>
        <v>0</v>
      </c>
      <c r="E24" s="89">
        <f>Census!E24</f>
        <v>0</v>
      </c>
      <c r="F24" s="88">
        <f>Census!Q24</f>
        <v>0</v>
      </c>
      <c r="G24" s="88">
        <f>Census!G24</f>
        <v>0</v>
      </c>
      <c r="H24" s="88">
        <f>Census!H24</f>
        <v>0</v>
      </c>
      <c r="I24" s="88">
        <f>Census!I24</f>
        <v>0</v>
      </c>
      <c r="J24" s="88">
        <f>Census!J24</f>
        <v>0</v>
      </c>
      <c r="K24" s="88">
        <f>Census!K24</f>
        <v>0</v>
      </c>
      <c r="M24" s="48">
        <f t="shared" si="20"/>
        <v>0</v>
      </c>
      <c r="N24" s="48">
        <f t="shared" si="17"/>
        <v>0</v>
      </c>
      <c r="O24" s="48">
        <f t="shared" si="18"/>
        <v>0</v>
      </c>
      <c r="P24" s="48">
        <f t="shared" ca="1" si="3"/>
        <v>125</v>
      </c>
      <c r="Q24" s="48" t="str" cm="1">
        <f t="array" aca="1" ref="Q24" ca="1">IFERROR(INDEX('Base Premium '!P:P, MATCH(1, (VALUE(LEFT('Base Premium '!P:P, FIND("-", 'Base Premium '!P:P)-1)) &lt;= P24) * (VALUE(MID('Base Premium '!P:P, FIND("-", 'Base Premium '!P:P)+1, LEN('Base Premium '!P:P))) &gt;= P24), 0)), "No Match")</f>
        <v>No Match</v>
      </c>
      <c r="R24" s="48">
        <f t="shared" si="4"/>
        <v>0</v>
      </c>
      <c r="S24" s="48">
        <f t="shared" si="5"/>
        <v>0</v>
      </c>
      <c r="T24" s="48">
        <f t="shared" si="6"/>
        <v>0</v>
      </c>
      <c r="U24" s="48">
        <f t="shared" si="7"/>
        <v>0</v>
      </c>
      <c r="V24" s="48">
        <f t="shared" si="8"/>
        <v>0</v>
      </c>
      <c r="W24" s="48">
        <f t="shared" si="9"/>
        <v>0</v>
      </c>
      <c r="X24" s="48" t="str">
        <f t="shared" ca="1" si="10"/>
        <v>No Match00</v>
      </c>
      <c r="Z24" s="78" t="str">
        <f>IF(Y24&lt;&gt;0, 'Benefits Calculation'!$T$4, "")</f>
        <v/>
      </c>
      <c r="AA24" s="48" t="str">
        <f>IF(Y24&lt;&gt;0, 'Benefits Calculation'!$U$4, "")</f>
        <v/>
      </c>
      <c r="AB24" s="48" t="s">
        <v>238</v>
      </c>
      <c r="AC24" s="48">
        <f>IF(AB24="YES", 'Benefits Calculation'!$AO$4, 0)</f>
        <v>0</v>
      </c>
      <c r="AD24" s="48">
        <f>IF(AC24="YES", 'Benefits Calculation'!$AP$4, 0)</f>
        <v>0</v>
      </c>
      <c r="AE24" s="48" t="e">
        <f t="shared" si="11"/>
        <v>#VALUE!</v>
      </c>
      <c r="AG24" s="78" t="e">
        <f>IF(Y24&lt;&gt;0, 'Existing child  Loading'!$F$2, "")/100</f>
        <v>#VALUE!</v>
      </c>
      <c r="AH24" s="78" t="e">
        <f>IF(Y24&lt;&gt;0, 'Existing child  Loading'!$M$2, "")/100</f>
        <v>#VALUE!</v>
      </c>
      <c r="AI24" s="78" t="e">
        <f>IF(Y24&lt;&gt;0, 'Existing child  Loading'!$J$2, "")/100</f>
        <v>#VALUE!</v>
      </c>
      <c r="AJ24" s="162">
        <f t="shared" si="2"/>
        <v>0</v>
      </c>
      <c r="AK24" s="78" t="e">
        <f t="shared" si="12"/>
        <v>#VALUE!</v>
      </c>
      <c r="AL24" s="48" t="e">
        <f t="shared" si="13"/>
        <v>#VALUE!</v>
      </c>
      <c r="AM24" s="48" t="e">
        <f t="shared" si="14"/>
        <v>#VALUE!</v>
      </c>
      <c r="AN24" s="48">
        <f t="shared" si="15"/>
        <v>0</v>
      </c>
      <c r="AO24" s="78">
        <f>IF(AND(I24="Dubai", K24="LSB"), Commission!$M$19, 0)</f>
        <v>0</v>
      </c>
      <c r="AP24" s="48" t="e">
        <f>IF(AN24="HSB", Commission!$F$2, IF(AN24="LSB", Commission!$F$3, "")) +AO24</f>
        <v>#VALUE!</v>
      </c>
      <c r="AQ24" s="79" t="e">
        <f t="shared" si="16"/>
        <v>#VALUE!</v>
      </c>
    </row>
    <row r="25" spans="1:43" ht="15.6" x14ac:dyDescent="0.3">
      <c r="A25" s="88">
        <f>Census!A25</f>
        <v>0</v>
      </c>
      <c r="B25" s="88">
        <f>Census!B25</f>
        <v>0</v>
      </c>
      <c r="C25" s="88">
        <f>Census!C25</f>
        <v>0</v>
      </c>
      <c r="D25" s="88">
        <f>Census!D25</f>
        <v>0</v>
      </c>
      <c r="E25" s="89">
        <f>Census!E25</f>
        <v>0</v>
      </c>
      <c r="F25" s="88">
        <f>Census!Q25</f>
        <v>0</v>
      </c>
      <c r="G25" s="88">
        <f>Census!G25</f>
        <v>0</v>
      </c>
      <c r="H25" s="88">
        <f>Census!H25</f>
        <v>0</v>
      </c>
      <c r="I25" s="88">
        <f>Census!I25</f>
        <v>0</v>
      </c>
      <c r="J25" s="88">
        <f>Census!J25</f>
        <v>0</v>
      </c>
      <c r="K25" s="88">
        <f>Census!K25</f>
        <v>0</v>
      </c>
      <c r="M25" s="48">
        <f t="shared" si="20"/>
        <v>0</v>
      </c>
      <c r="N25" s="48">
        <f t="shared" si="17"/>
        <v>0</v>
      </c>
      <c r="O25" s="48">
        <f t="shared" si="18"/>
        <v>0</v>
      </c>
      <c r="P25" s="48">
        <f t="shared" ca="1" si="3"/>
        <v>125</v>
      </c>
      <c r="Q25" s="48" t="str" cm="1">
        <f t="array" aca="1" ref="Q25" ca="1">IFERROR(INDEX('Base Premium '!P:P, MATCH(1, (VALUE(LEFT('Base Premium '!P:P, FIND("-", 'Base Premium '!P:P)-1)) &lt;= P25) * (VALUE(MID('Base Premium '!P:P, FIND("-", 'Base Premium '!P:P)+1, LEN('Base Premium '!P:P))) &gt;= P25), 0)), "No Match")</f>
        <v>No Match</v>
      </c>
      <c r="R25" s="48">
        <f t="shared" si="4"/>
        <v>0</v>
      </c>
      <c r="S25" s="48">
        <f t="shared" si="5"/>
        <v>0</v>
      </c>
      <c r="T25" s="48">
        <f t="shared" si="6"/>
        <v>0</v>
      </c>
      <c r="U25" s="48">
        <f t="shared" si="7"/>
        <v>0</v>
      </c>
      <c r="V25" s="48">
        <f t="shared" si="8"/>
        <v>0</v>
      </c>
      <c r="W25" s="48">
        <f t="shared" si="9"/>
        <v>0</v>
      </c>
      <c r="X25" s="48" t="str">
        <f t="shared" ca="1" si="10"/>
        <v>No Match00</v>
      </c>
      <c r="Z25" s="78" t="str">
        <f>IF(Y25&lt;&gt;0, 'Benefits Calculation'!$T$4, "")</f>
        <v/>
      </c>
      <c r="AA25" s="48" t="str">
        <f>IF(Y25&lt;&gt;0, 'Benefits Calculation'!$U$4, "")</f>
        <v/>
      </c>
      <c r="AB25" s="48" t="s">
        <v>238</v>
      </c>
      <c r="AC25" s="48">
        <f>IF(AB25="YES", 'Benefits Calculation'!$AO$4, 0)</f>
        <v>0</v>
      </c>
      <c r="AD25" s="48">
        <f>IF(AC25="YES", 'Benefits Calculation'!$AP$4, 0)</f>
        <v>0</v>
      </c>
      <c r="AE25" s="48" t="e">
        <f t="shared" si="11"/>
        <v>#VALUE!</v>
      </c>
      <c r="AG25" s="78" t="e">
        <f>IF(Y25&lt;&gt;0, 'Existing child  Loading'!$F$2, "")/100</f>
        <v>#VALUE!</v>
      </c>
      <c r="AH25" s="78" t="e">
        <f>IF(Y25&lt;&gt;0, 'Existing child  Loading'!$M$2, "")/100</f>
        <v>#VALUE!</v>
      </c>
      <c r="AI25" s="78" t="e">
        <f>IF(Y25&lt;&gt;0, 'Existing child  Loading'!$J$2, "")/100</f>
        <v>#VALUE!</v>
      </c>
      <c r="AJ25" s="162">
        <f t="shared" si="2"/>
        <v>0</v>
      </c>
      <c r="AK25" s="78" t="e">
        <f t="shared" si="12"/>
        <v>#VALUE!</v>
      </c>
      <c r="AL25" s="48" t="e">
        <f t="shared" si="13"/>
        <v>#VALUE!</v>
      </c>
      <c r="AM25" s="48" t="e">
        <f t="shared" si="14"/>
        <v>#VALUE!</v>
      </c>
      <c r="AN25" s="48">
        <f t="shared" si="15"/>
        <v>0</v>
      </c>
      <c r="AO25" s="78">
        <f>IF(AND(I25="Dubai", K25="LSB"), Commission!$M$19, 0)</f>
        <v>0</v>
      </c>
      <c r="AP25" s="48" t="e">
        <f>IF(AN25="HSB", Commission!$F$2, IF(AN25="LSB", Commission!$F$3, "")) +AO25</f>
        <v>#VALUE!</v>
      </c>
      <c r="AQ25" s="79" t="e">
        <f t="shared" si="16"/>
        <v>#VALUE!</v>
      </c>
    </row>
    <row r="26" spans="1:43" ht="15.6" x14ac:dyDescent="0.3">
      <c r="A26" s="87">
        <v>25</v>
      </c>
      <c r="B26" s="88">
        <f>Census!B26</f>
        <v>0</v>
      </c>
      <c r="C26" s="88">
        <f>Census!C26</f>
        <v>0</v>
      </c>
      <c r="D26" s="88">
        <f>Census!D26</f>
        <v>0</v>
      </c>
      <c r="E26" s="89">
        <f>Census!E26</f>
        <v>0</v>
      </c>
      <c r="F26" s="88">
        <f>Census!Q26</f>
        <v>0</v>
      </c>
      <c r="G26" s="88">
        <f>Census!G26</f>
        <v>0</v>
      </c>
      <c r="H26" s="88">
        <f>Census!H26</f>
        <v>0</v>
      </c>
      <c r="I26" s="88">
        <f>Census!I26</f>
        <v>0</v>
      </c>
      <c r="J26" s="88">
        <f>Census!J26</f>
        <v>0</v>
      </c>
      <c r="K26" s="88">
        <f>Census!K26</f>
        <v>0</v>
      </c>
      <c r="M26" s="48">
        <f t="shared" si="20"/>
        <v>0</v>
      </c>
      <c r="N26" s="48">
        <f t="shared" si="17"/>
        <v>0</v>
      </c>
      <c r="O26" s="48">
        <f t="shared" si="18"/>
        <v>0</v>
      </c>
      <c r="P26" s="48">
        <f t="shared" ca="1" si="3"/>
        <v>125</v>
      </c>
      <c r="Q26" s="48" t="str" cm="1">
        <f t="array" aca="1" ref="Q26" ca="1">IFERROR(INDEX('Base Premium '!P:P, MATCH(1, (VALUE(LEFT('Base Premium '!P:P, FIND("-", 'Base Premium '!P:P)-1)) &lt;= P26) * (VALUE(MID('Base Premium '!P:P, FIND("-", 'Base Premium '!P:P)+1, LEN('Base Premium '!P:P))) &gt;= P26), 0)), "No Match")</f>
        <v>No Match</v>
      </c>
      <c r="R26" s="48">
        <f t="shared" si="4"/>
        <v>0</v>
      </c>
      <c r="S26" s="48">
        <f t="shared" si="5"/>
        <v>0</v>
      </c>
      <c r="T26" s="48">
        <f t="shared" si="6"/>
        <v>0</v>
      </c>
      <c r="U26" s="48">
        <f t="shared" si="7"/>
        <v>0</v>
      </c>
      <c r="V26" s="48">
        <f t="shared" si="8"/>
        <v>0</v>
      </c>
      <c r="W26" s="48">
        <f t="shared" si="9"/>
        <v>0</v>
      </c>
      <c r="X26" s="48" t="str">
        <f t="shared" ca="1" si="10"/>
        <v>No Match00</v>
      </c>
      <c r="Z26" s="78" t="str">
        <f>IF(Y26&lt;&gt;0, 'Benefits Calculation'!$T$4, "")</f>
        <v/>
      </c>
      <c r="AA26" s="48" t="str">
        <f>IF(Y26&lt;&gt;0, 'Benefits Calculation'!$U$4, "")</f>
        <v/>
      </c>
      <c r="AB26" s="48" t="s">
        <v>238</v>
      </c>
      <c r="AC26" s="48">
        <f>IF(AB26="YES", 'Benefits Calculation'!$AO$4, 0)</f>
        <v>0</v>
      </c>
      <c r="AD26" s="48">
        <f>IF(AC26="YES", 'Benefits Calculation'!$AP$4, 0)</f>
        <v>0</v>
      </c>
      <c r="AE26" s="48" t="e">
        <f t="shared" si="11"/>
        <v>#VALUE!</v>
      </c>
      <c r="AG26" s="78" t="e">
        <f>IF(Y26&lt;&gt;0, 'Existing child  Loading'!$F$2, "")/100</f>
        <v>#VALUE!</v>
      </c>
      <c r="AH26" s="78" t="e">
        <f>IF(Y26&lt;&gt;0, 'Existing child  Loading'!$M$2, "")/100</f>
        <v>#VALUE!</v>
      </c>
      <c r="AI26" s="78" t="e">
        <f>IF(Y26&lt;&gt;0, 'Existing child  Loading'!$J$2, "")/100</f>
        <v>#VALUE!</v>
      </c>
      <c r="AJ26" s="162">
        <f t="shared" si="2"/>
        <v>0</v>
      </c>
      <c r="AK26" s="78" t="e">
        <f t="shared" si="12"/>
        <v>#VALUE!</v>
      </c>
      <c r="AL26" s="48" t="e">
        <f t="shared" si="13"/>
        <v>#VALUE!</v>
      </c>
      <c r="AM26" s="48" t="e">
        <f t="shared" si="14"/>
        <v>#VALUE!</v>
      </c>
      <c r="AN26" s="48">
        <f t="shared" si="15"/>
        <v>0</v>
      </c>
      <c r="AO26" s="78">
        <f>IF(AND(I26="Dubai", K26="LSB"), Commission!$M$19, 0)</f>
        <v>0</v>
      </c>
      <c r="AP26" s="48" t="e">
        <f>IF(AN26="HSB", Commission!$F$2, IF(AN26="LSB", Commission!$F$3, "")) +AO26</f>
        <v>#VALUE!</v>
      </c>
      <c r="AQ26" s="79" t="e">
        <f t="shared" si="16"/>
        <v>#VALUE!</v>
      </c>
    </row>
    <row r="27" spans="1:43" ht="15.6" x14ac:dyDescent="0.3">
      <c r="A27" s="87">
        <v>26</v>
      </c>
      <c r="B27" s="88">
        <f>Census!B27</f>
        <v>0</v>
      </c>
      <c r="C27" s="88">
        <f>Census!C27</f>
        <v>0</v>
      </c>
      <c r="D27" s="88">
        <f>Census!D27</f>
        <v>0</v>
      </c>
      <c r="E27" s="89">
        <f>Census!E27</f>
        <v>0</v>
      </c>
      <c r="F27" s="88">
        <f>Census!Q27</f>
        <v>0</v>
      </c>
      <c r="G27" s="88">
        <f>Census!G27</f>
        <v>0</v>
      </c>
      <c r="H27" s="88">
        <f>Census!H27</f>
        <v>0</v>
      </c>
      <c r="I27" s="88">
        <f>Census!I27</f>
        <v>0</v>
      </c>
      <c r="J27" s="88">
        <f>Census!J27</f>
        <v>0</v>
      </c>
      <c r="K27" s="88">
        <f>Census!K27</f>
        <v>0</v>
      </c>
      <c r="M27" s="48">
        <f t="shared" si="20"/>
        <v>0</v>
      </c>
      <c r="N27" s="48">
        <f t="shared" si="17"/>
        <v>0</v>
      </c>
      <c r="O27" s="48">
        <f t="shared" si="18"/>
        <v>0</v>
      </c>
      <c r="P27" s="48">
        <f t="shared" ca="1" si="3"/>
        <v>125</v>
      </c>
      <c r="Q27" s="48" t="str" cm="1">
        <f t="array" aca="1" ref="Q27" ca="1">IFERROR(INDEX('Base Premium '!P:P, MATCH(1, (VALUE(LEFT('Base Premium '!P:P, FIND("-", 'Base Premium '!P:P)-1)) &lt;= P27) * (VALUE(MID('Base Premium '!P:P, FIND("-", 'Base Premium '!P:P)+1, LEN('Base Premium '!P:P))) &gt;= P27), 0)), "No Match")</f>
        <v>No Match</v>
      </c>
      <c r="R27" s="48">
        <f t="shared" si="4"/>
        <v>0</v>
      </c>
      <c r="S27" s="48">
        <f t="shared" si="5"/>
        <v>0</v>
      </c>
      <c r="T27" s="48">
        <f t="shared" si="6"/>
        <v>0</v>
      </c>
      <c r="U27" s="48">
        <f t="shared" si="7"/>
        <v>0</v>
      </c>
      <c r="V27" s="48">
        <f t="shared" si="8"/>
        <v>0</v>
      </c>
      <c r="W27" s="48">
        <f t="shared" si="9"/>
        <v>0</v>
      </c>
      <c r="X27" s="48" t="str">
        <f t="shared" ca="1" si="10"/>
        <v>No Match00</v>
      </c>
      <c r="Z27" s="78" t="str">
        <f>IF(Y27&lt;&gt;0, 'Benefits Calculation'!$T$4, "")</f>
        <v/>
      </c>
      <c r="AA27" s="48" t="str">
        <f>IF(Y27&lt;&gt;0, 'Benefits Calculation'!$U$4, "")</f>
        <v/>
      </c>
      <c r="AB27" s="48" t="s">
        <v>238</v>
      </c>
      <c r="AC27" s="48">
        <f>IF(AB27="YES", 'Benefits Calculation'!$AO$4, 0)</f>
        <v>0</v>
      </c>
      <c r="AD27" s="48">
        <f>IF(AC27="YES", 'Benefits Calculation'!$AP$4, 0)</f>
        <v>0</v>
      </c>
      <c r="AE27" s="48" t="e">
        <f t="shared" si="11"/>
        <v>#VALUE!</v>
      </c>
      <c r="AG27" s="78" t="e">
        <f>IF(Y27&lt;&gt;0, 'Existing child  Loading'!$F$2, "")/100</f>
        <v>#VALUE!</v>
      </c>
      <c r="AH27" s="78" t="e">
        <f>IF(Y27&lt;&gt;0, 'Existing child  Loading'!$M$2, "")/100</f>
        <v>#VALUE!</v>
      </c>
      <c r="AI27" s="78" t="e">
        <f>IF(Y27&lt;&gt;0, 'Existing child  Loading'!$J$2, "")/100</f>
        <v>#VALUE!</v>
      </c>
      <c r="AJ27" s="162">
        <f t="shared" si="2"/>
        <v>0</v>
      </c>
      <c r="AK27" s="78" t="e">
        <f t="shared" si="12"/>
        <v>#VALUE!</v>
      </c>
      <c r="AL27" s="48" t="e">
        <f t="shared" si="13"/>
        <v>#VALUE!</v>
      </c>
      <c r="AM27" s="48" t="e">
        <f t="shared" si="14"/>
        <v>#VALUE!</v>
      </c>
      <c r="AN27" s="48">
        <f t="shared" si="15"/>
        <v>0</v>
      </c>
      <c r="AO27" s="78">
        <f>IF(AND(I27="Dubai", K27="LSB"), Commission!$M$19, 0)</f>
        <v>0</v>
      </c>
      <c r="AP27" s="48" t="e">
        <f>IF(AN27="HSB", Commission!$F$2, IF(AN27="LSB", Commission!$F$3, "")) +AO27</f>
        <v>#VALUE!</v>
      </c>
      <c r="AQ27" s="79" t="e">
        <f t="shared" si="16"/>
        <v>#VALUE!</v>
      </c>
    </row>
    <row r="28" spans="1:43" ht="15.6" x14ac:dyDescent="0.3">
      <c r="A28" s="87">
        <v>27</v>
      </c>
      <c r="B28" s="88">
        <f>Census!B28</f>
        <v>0</v>
      </c>
      <c r="C28" s="88">
        <f>Census!C28</f>
        <v>0</v>
      </c>
      <c r="D28" s="88">
        <f>Census!D28</f>
        <v>0</v>
      </c>
      <c r="E28" s="89">
        <f>Census!E28</f>
        <v>0</v>
      </c>
      <c r="F28" s="88">
        <f>Census!Q28</f>
        <v>0</v>
      </c>
      <c r="G28" s="88">
        <f>Census!G28</f>
        <v>0</v>
      </c>
      <c r="H28" s="88">
        <f>Census!H28</f>
        <v>0</v>
      </c>
      <c r="I28" s="88">
        <f>Census!I28</f>
        <v>0</v>
      </c>
      <c r="J28" s="88">
        <f>Census!J28</f>
        <v>0</v>
      </c>
      <c r="K28" s="88">
        <f>Census!K28</f>
        <v>0</v>
      </c>
      <c r="M28" s="48">
        <f t="shared" si="20"/>
        <v>0</v>
      </c>
      <c r="N28" s="48">
        <f t="shared" si="17"/>
        <v>0</v>
      </c>
      <c r="O28" s="48">
        <f t="shared" si="18"/>
        <v>0</v>
      </c>
      <c r="P28" s="48">
        <f t="shared" ca="1" si="3"/>
        <v>125</v>
      </c>
      <c r="Q28" s="48" t="str" cm="1">
        <f t="array" aca="1" ref="Q28" ca="1">IFERROR(INDEX('Base Premium '!P:P, MATCH(1, (VALUE(LEFT('Base Premium '!P:P, FIND("-", 'Base Premium '!P:P)-1)) &lt;= P28) * (VALUE(MID('Base Premium '!P:P, FIND("-", 'Base Premium '!P:P)+1, LEN('Base Premium '!P:P))) &gt;= P28), 0)), "No Match")</f>
        <v>No Match</v>
      </c>
      <c r="R28" s="48">
        <f t="shared" si="4"/>
        <v>0</v>
      </c>
      <c r="S28" s="48">
        <f t="shared" si="5"/>
        <v>0</v>
      </c>
      <c r="T28" s="48">
        <f t="shared" si="6"/>
        <v>0</v>
      </c>
      <c r="U28" s="48">
        <f t="shared" si="7"/>
        <v>0</v>
      </c>
      <c r="V28" s="48">
        <f t="shared" si="8"/>
        <v>0</v>
      </c>
      <c r="W28" s="48">
        <f t="shared" si="9"/>
        <v>0</v>
      </c>
      <c r="X28" s="48" t="str">
        <f t="shared" ca="1" si="10"/>
        <v>No Match00</v>
      </c>
      <c r="Z28" s="78" t="str">
        <f>IF(Y28&lt;&gt;0, 'Benefits Calculation'!$T$4, "")</f>
        <v/>
      </c>
      <c r="AA28" s="48" t="str">
        <f>IF(Y28&lt;&gt;0, 'Benefits Calculation'!$U$4, "")</f>
        <v/>
      </c>
      <c r="AB28" s="48" t="s">
        <v>238</v>
      </c>
      <c r="AC28" s="48">
        <f>IF(AB28="YES", 'Benefits Calculation'!$AO$4, 0)</f>
        <v>0</v>
      </c>
      <c r="AD28" s="48">
        <f>IF(AC28="YES", 'Benefits Calculation'!$AP$4, 0)</f>
        <v>0</v>
      </c>
      <c r="AE28" s="48" t="e">
        <f t="shared" si="11"/>
        <v>#VALUE!</v>
      </c>
      <c r="AG28" s="78" t="e">
        <f>IF(Y28&lt;&gt;0, 'Existing child  Loading'!$F$2, "")/100</f>
        <v>#VALUE!</v>
      </c>
      <c r="AH28" s="78" t="e">
        <f>IF(Y28&lt;&gt;0, 'Existing child  Loading'!$M$2, "")/100</f>
        <v>#VALUE!</v>
      </c>
      <c r="AI28" s="78" t="e">
        <f>IF(Y28&lt;&gt;0, 'Existing child  Loading'!$J$2, "")/100</f>
        <v>#VALUE!</v>
      </c>
      <c r="AJ28" s="162">
        <f t="shared" si="2"/>
        <v>0</v>
      </c>
      <c r="AK28" s="78" t="e">
        <f t="shared" si="12"/>
        <v>#VALUE!</v>
      </c>
      <c r="AL28" s="48" t="e">
        <f t="shared" si="13"/>
        <v>#VALUE!</v>
      </c>
      <c r="AM28" s="48" t="e">
        <f t="shared" si="14"/>
        <v>#VALUE!</v>
      </c>
      <c r="AN28" s="48">
        <f t="shared" si="15"/>
        <v>0</v>
      </c>
      <c r="AO28" s="78">
        <f>IF(AND(I28="Dubai", K28="LSB"), Commission!$M$19, 0)</f>
        <v>0</v>
      </c>
      <c r="AP28" s="48" t="e">
        <f>IF(AN28="HSB", Commission!$F$2, IF(AN28="LSB", Commission!$F$3, "")) +AO28</f>
        <v>#VALUE!</v>
      </c>
      <c r="AQ28" s="79" t="e">
        <f t="shared" si="16"/>
        <v>#VALUE!</v>
      </c>
    </row>
    <row r="29" spans="1:43" ht="15.6" x14ac:dyDescent="0.3">
      <c r="A29" s="87">
        <v>28</v>
      </c>
      <c r="B29" s="88">
        <f>Census!B29</f>
        <v>0</v>
      </c>
      <c r="C29" s="88">
        <f>Census!C29</f>
        <v>0</v>
      </c>
      <c r="D29" s="88">
        <f>Census!D29</f>
        <v>0</v>
      </c>
      <c r="E29" s="89">
        <f>Census!E29</f>
        <v>0</v>
      </c>
      <c r="F29" s="88">
        <f>Census!Q29</f>
        <v>0</v>
      </c>
      <c r="G29" s="88">
        <f>Census!G29</f>
        <v>0</v>
      </c>
      <c r="H29" s="88">
        <f>Census!H29</f>
        <v>0</v>
      </c>
      <c r="I29" s="88">
        <f>Census!I29</f>
        <v>0</v>
      </c>
      <c r="J29" s="88">
        <f>Census!J29</f>
        <v>0</v>
      </c>
      <c r="K29" s="88">
        <f>Census!K29</f>
        <v>0</v>
      </c>
      <c r="M29" s="48">
        <f t="shared" si="20"/>
        <v>0</v>
      </c>
      <c r="N29" s="48">
        <f t="shared" si="17"/>
        <v>0</v>
      </c>
      <c r="O29" s="48">
        <f t="shared" si="18"/>
        <v>0</v>
      </c>
      <c r="P29" s="48">
        <f t="shared" ca="1" si="3"/>
        <v>125</v>
      </c>
      <c r="Q29" s="48" t="str" cm="1">
        <f t="array" aca="1" ref="Q29" ca="1">IFERROR(INDEX('Base Premium '!P:P, MATCH(1, (VALUE(LEFT('Base Premium '!P:P, FIND("-", 'Base Premium '!P:P)-1)) &lt;= P29) * (VALUE(MID('Base Premium '!P:P, FIND("-", 'Base Premium '!P:P)+1, LEN('Base Premium '!P:P))) &gt;= P29), 0)), "No Match")</f>
        <v>No Match</v>
      </c>
      <c r="R29" s="48">
        <f t="shared" si="4"/>
        <v>0</v>
      </c>
      <c r="S29" s="48">
        <f t="shared" si="5"/>
        <v>0</v>
      </c>
      <c r="T29" s="48">
        <f t="shared" si="6"/>
        <v>0</v>
      </c>
      <c r="U29" s="48">
        <f t="shared" si="7"/>
        <v>0</v>
      </c>
      <c r="V29" s="48">
        <f t="shared" si="8"/>
        <v>0</v>
      </c>
      <c r="W29" s="48">
        <f t="shared" si="9"/>
        <v>0</v>
      </c>
      <c r="X29" s="48" t="str">
        <f t="shared" ca="1" si="10"/>
        <v>No Match00</v>
      </c>
      <c r="Z29" s="78" t="str">
        <f>IF(Y29&lt;&gt;0, 'Benefits Calculation'!$T$4, "")</f>
        <v/>
      </c>
      <c r="AA29" s="48" t="str">
        <f>IF(Y29&lt;&gt;0, 'Benefits Calculation'!$U$4, "")</f>
        <v/>
      </c>
      <c r="AB29" s="48" t="s">
        <v>238</v>
      </c>
      <c r="AC29" s="48">
        <f>IF(AB29="YES", 'Benefits Calculation'!$AO$4, 0)</f>
        <v>0</v>
      </c>
      <c r="AD29" s="48">
        <f>IF(AC29="YES", 'Benefits Calculation'!$AP$4, 0)</f>
        <v>0</v>
      </c>
      <c r="AE29" s="48" t="e">
        <f t="shared" si="11"/>
        <v>#VALUE!</v>
      </c>
      <c r="AG29" s="78" t="e">
        <f>IF(Y29&lt;&gt;0, 'Existing child  Loading'!$F$2, "")/100</f>
        <v>#VALUE!</v>
      </c>
      <c r="AH29" s="78" t="e">
        <f>IF(Y29&lt;&gt;0, 'Existing child  Loading'!$M$2, "")/100</f>
        <v>#VALUE!</v>
      </c>
      <c r="AI29" s="78" t="e">
        <f>IF(Y29&lt;&gt;0, 'Existing child  Loading'!$J$2, "")/100</f>
        <v>#VALUE!</v>
      </c>
      <c r="AJ29" s="162">
        <f t="shared" si="2"/>
        <v>0</v>
      </c>
      <c r="AK29" s="78" t="e">
        <f t="shared" si="12"/>
        <v>#VALUE!</v>
      </c>
      <c r="AL29" s="48" t="e">
        <f t="shared" si="13"/>
        <v>#VALUE!</v>
      </c>
      <c r="AM29" s="48" t="e">
        <f t="shared" si="14"/>
        <v>#VALUE!</v>
      </c>
      <c r="AN29" s="48">
        <f t="shared" si="15"/>
        <v>0</v>
      </c>
      <c r="AO29" s="78">
        <f>IF(AND(I29="Dubai", K29="LSB"), Commission!$M$19, 0)</f>
        <v>0</v>
      </c>
      <c r="AP29" s="48" t="e">
        <f>IF(AN29="HSB", Commission!$F$2, IF(AN29="LSB", Commission!$F$3, "")) +AO29</f>
        <v>#VALUE!</v>
      </c>
      <c r="AQ29" s="79" t="e">
        <f t="shared" si="16"/>
        <v>#VALUE!</v>
      </c>
    </row>
    <row r="30" spans="1:43" ht="15.6" x14ac:dyDescent="0.3">
      <c r="A30" s="87">
        <v>29</v>
      </c>
      <c r="B30" s="88">
        <f>Census!B30</f>
        <v>0</v>
      </c>
      <c r="C30" s="88">
        <f>Census!C30</f>
        <v>0</v>
      </c>
      <c r="D30" s="88">
        <f>Census!D30</f>
        <v>0</v>
      </c>
      <c r="E30" s="89">
        <f>Census!E30</f>
        <v>0</v>
      </c>
      <c r="F30" s="88">
        <f>Census!Q30</f>
        <v>0</v>
      </c>
      <c r="G30" s="88">
        <f>Census!G30</f>
        <v>0</v>
      </c>
      <c r="H30" s="88">
        <f>Census!H30</f>
        <v>0</v>
      </c>
      <c r="I30" s="88">
        <f>Census!I30</f>
        <v>0</v>
      </c>
      <c r="J30" s="88">
        <f>Census!J30</f>
        <v>0</v>
      </c>
      <c r="K30" s="88">
        <f>Census!K30</f>
        <v>0</v>
      </c>
      <c r="M30" s="48">
        <f t="shared" si="20"/>
        <v>0</v>
      </c>
      <c r="N30" s="48">
        <f t="shared" si="17"/>
        <v>0</v>
      </c>
      <c r="O30" s="48">
        <f t="shared" si="18"/>
        <v>0</v>
      </c>
      <c r="P30" s="48">
        <f t="shared" ca="1" si="3"/>
        <v>125</v>
      </c>
      <c r="Q30" s="48" t="str" cm="1">
        <f t="array" aca="1" ref="Q30" ca="1">IFERROR(INDEX('Base Premium '!P:P, MATCH(1, (VALUE(LEFT('Base Premium '!P:P, FIND("-", 'Base Premium '!P:P)-1)) &lt;= P30) * (VALUE(MID('Base Premium '!P:P, FIND("-", 'Base Premium '!P:P)+1, LEN('Base Premium '!P:P))) &gt;= P30), 0)), "No Match")</f>
        <v>No Match</v>
      </c>
      <c r="R30" s="48">
        <f t="shared" si="4"/>
        <v>0</v>
      </c>
      <c r="S30" s="48">
        <f t="shared" si="5"/>
        <v>0</v>
      </c>
      <c r="T30" s="48">
        <f t="shared" si="6"/>
        <v>0</v>
      </c>
      <c r="U30" s="48">
        <f t="shared" si="7"/>
        <v>0</v>
      </c>
      <c r="V30" s="48">
        <f t="shared" si="8"/>
        <v>0</v>
      </c>
      <c r="W30" s="48">
        <f t="shared" si="9"/>
        <v>0</v>
      </c>
      <c r="X30" s="48" t="str">
        <f t="shared" ca="1" si="10"/>
        <v>No Match00</v>
      </c>
      <c r="Z30" s="78" t="str">
        <f>IF(Y30&lt;&gt;0, 'Benefits Calculation'!$T$4, "")</f>
        <v/>
      </c>
      <c r="AA30" s="48" t="str">
        <f>IF(Y30&lt;&gt;0, 'Benefits Calculation'!$U$4, "")</f>
        <v/>
      </c>
      <c r="AB30" s="48" t="s">
        <v>238</v>
      </c>
      <c r="AC30" s="48">
        <f>IF(AB30="YES", 'Benefits Calculation'!$AO$4, 0)</f>
        <v>0</v>
      </c>
      <c r="AD30" s="48">
        <f>IF(AC30="YES", 'Benefits Calculation'!$AP$4, 0)</f>
        <v>0</v>
      </c>
      <c r="AE30" s="48" t="e">
        <f t="shared" si="11"/>
        <v>#VALUE!</v>
      </c>
      <c r="AG30" s="78" t="e">
        <f>IF(Y30&lt;&gt;0, 'Existing child  Loading'!$F$2, "")/100</f>
        <v>#VALUE!</v>
      </c>
      <c r="AH30" s="78" t="e">
        <f>IF(Y30&lt;&gt;0, 'Existing child  Loading'!$M$2, "")/100</f>
        <v>#VALUE!</v>
      </c>
      <c r="AI30" s="78" t="e">
        <f>IF(Y30&lt;&gt;0, 'Existing child  Loading'!$J$2, "")/100</f>
        <v>#VALUE!</v>
      </c>
      <c r="AJ30" s="162">
        <f t="shared" si="2"/>
        <v>0</v>
      </c>
      <c r="AK30" s="78" t="e">
        <f t="shared" si="12"/>
        <v>#VALUE!</v>
      </c>
      <c r="AL30" s="48" t="e">
        <f t="shared" si="13"/>
        <v>#VALUE!</v>
      </c>
      <c r="AM30" s="48" t="e">
        <f t="shared" si="14"/>
        <v>#VALUE!</v>
      </c>
      <c r="AN30" s="48">
        <f t="shared" si="15"/>
        <v>0</v>
      </c>
      <c r="AO30" s="78">
        <f>IF(AND(I30="Dubai", K30="LSB"), Commission!$M$19, 0)</f>
        <v>0</v>
      </c>
      <c r="AP30" s="48" t="e">
        <f>IF(AN30="HSB", Commission!$F$2, IF(AN30="LSB", Commission!$F$3, "")) +AO30</f>
        <v>#VALUE!</v>
      </c>
      <c r="AQ30" s="79" t="e">
        <f t="shared" si="16"/>
        <v>#VALUE!</v>
      </c>
    </row>
    <row r="31" spans="1:43" ht="15.6" x14ac:dyDescent="0.3">
      <c r="A31" s="87">
        <v>30</v>
      </c>
      <c r="B31" s="88">
        <f>Census!B31</f>
        <v>0</v>
      </c>
      <c r="C31" s="88">
        <f>Census!C31</f>
        <v>0</v>
      </c>
      <c r="D31" s="88">
        <f>Census!D31</f>
        <v>0</v>
      </c>
      <c r="E31" s="89">
        <f>Census!E31</f>
        <v>0</v>
      </c>
      <c r="F31" s="88">
        <f>Census!Q31</f>
        <v>0</v>
      </c>
      <c r="G31" s="88">
        <f>Census!G31</f>
        <v>0</v>
      </c>
      <c r="H31" s="88">
        <f>Census!H31</f>
        <v>0</v>
      </c>
      <c r="I31" s="88">
        <f>Census!I31</f>
        <v>0</v>
      </c>
      <c r="J31" s="88">
        <f>Census!J31</f>
        <v>0</v>
      </c>
      <c r="K31" s="88">
        <f>Census!K31</f>
        <v>0</v>
      </c>
      <c r="M31" s="48">
        <f t="shared" si="20"/>
        <v>0</v>
      </c>
      <c r="N31" s="48">
        <f t="shared" si="17"/>
        <v>0</v>
      </c>
      <c r="O31" s="48">
        <f t="shared" si="18"/>
        <v>0</v>
      </c>
      <c r="P31" s="48">
        <f t="shared" ca="1" si="3"/>
        <v>125</v>
      </c>
      <c r="Q31" s="48" t="str" cm="1">
        <f t="array" aca="1" ref="Q31" ca="1">IFERROR(INDEX('Base Premium '!P:P, MATCH(1, (VALUE(LEFT('Base Premium '!P:P, FIND("-", 'Base Premium '!P:P)-1)) &lt;= P31) * (VALUE(MID('Base Premium '!P:P, FIND("-", 'Base Premium '!P:P)+1, LEN('Base Premium '!P:P))) &gt;= P31), 0)), "No Match")</f>
        <v>No Match</v>
      </c>
      <c r="R31" s="48">
        <f t="shared" si="4"/>
        <v>0</v>
      </c>
      <c r="S31" s="48">
        <f t="shared" si="5"/>
        <v>0</v>
      </c>
      <c r="T31" s="48">
        <f t="shared" si="6"/>
        <v>0</v>
      </c>
      <c r="U31" s="48">
        <f t="shared" si="7"/>
        <v>0</v>
      </c>
      <c r="V31" s="48">
        <f t="shared" si="8"/>
        <v>0</v>
      </c>
      <c r="W31" s="48">
        <f t="shared" si="9"/>
        <v>0</v>
      </c>
      <c r="X31" s="48" t="str">
        <f t="shared" ca="1" si="10"/>
        <v>No Match00</v>
      </c>
      <c r="Z31" s="78" t="str">
        <f>IF(Y31&lt;&gt;0, 'Benefits Calculation'!$T$4, "")</f>
        <v/>
      </c>
      <c r="AA31" s="48" t="str">
        <f>IF(Y31&lt;&gt;0, 'Benefits Calculation'!$U$4, "")</f>
        <v/>
      </c>
      <c r="AB31" s="48" t="s">
        <v>238</v>
      </c>
      <c r="AC31" s="48">
        <f>IF(AB31="YES", 'Benefits Calculation'!$AO$4, 0)</f>
        <v>0</v>
      </c>
      <c r="AD31" s="48">
        <f>IF(AC31="YES", 'Benefits Calculation'!$AP$4, 0)</f>
        <v>0</v>
      </c>
      <c r="AE31" s="48" t="e">
        <f t="shared" si="11"/>
        <v>#VALUE!</v>
      </c>
      <c r="AG31" s="78" t="e">
        <f>IF(Y31&lt;&gt;0, 'Existing child  Loading'!$F$2, "")/100</f>
        <v>#VALUE!</v>
      </c>
      <c r="AH31" s="78" t="e">
        <f>IF(Y31&lt;&gt;0, 'Existing child  Loading'!$M$2, "")/100</f>
        <v>#VALUE!</v>
      </c>
      <c r="AI31" s="78" t="e">
        <f>IF(Y31&lt;&gt;0, 'Existing child  Loading'!$J$2, "")/100</f>
        <v>#VALUE!</v>
      </c>
      <c r="AJ31" s="162">
        <f t="shared" si="2"/>
        <v>0</v>
      </c>
      <c r="AK31" s="78" t="e">
        <f t="shared" si="12"/>
        <v>#VALUE!</v>
      </c>
      <c r="AL31" s="48" t="e">
        <f t="shared" si="13"/>
        <v>#VALUE!</v>
      </c>
      <c r="AM31" s="48" t="e">
        <f t="shared" si="14"/>
        <v>#VALUE!</v>
      </c>
      <c r="AN31" s="48">
        <f t="shared" si="15"/>
        <v>0</v>
      </c>
      <c r="AO31" s="78">
        <f>IF(AND(I31="Dubai", K31="LSB"), Commission!$M$19, 0)</f>
        <v>0</v>
      </c>
      <c r="AP31" s="48" t="e">
        <f>IF(AN31="HSB", Commission!$F$2, IF(AN31="LSB", Commission!$F$3, "")) +AO31</f>
        <v>#VALUE!</v>
      </c>
      <c r="AQ31" s="79" t="e">
        <f t="shared" si="16"/>
        <v>#VALUE!</v>
      </c>
    </row>
    <row r="32" spans="1:43" ht="15.6" x14ac:dyDescent="0.3">
      <c r="A32" s="87">
        <v>31</v>
      </c>
      <c r="B32" s="88">
        <f>Census!B32</f>
        <v>0</v>
      </c>
      <c r="C32" s="88">
        <f>Census!C32</f>
        <v>0</v>
      </c>
      <c r="D32" s="88">
        <f>Census!D32</f>
        <v>0</v>
      </c>
      <c r="E32" s="89">
        <f>Census!E32</f>
        <v>0</v>
      </c>
      <c r="F32" s="88">
        <f>Census!Q32</f>
        <v>0</v>
      </c>
      <c r="G32" s="88">
        <f>Census!G32</f>
        <v>0</v>
      </c>
      <c r="H32" s="88">
        <f>Census!H32</f>
        <v>0</v>
      </c>
      <c r="I32" s="88">
        <f>Census!I32</f>
        <v>0</v>
      </c>
      <c r="J32" s="88">
        <f>Census!J32</f>
        <v>0</v>
      </c>
      <c r="K32" s="88">
        <f>Census!K32</f>
        <v>0</v>
      </c>
      <c r="M32" s="48">
        <f t="shared" si="20"/>
        <v>0</v>
      </c>
      <c r="N32" s="48">
        <f t="shared" si="17"/>
        <v>0</v>
      </c>
      <c r="O32" s="48">
        <f t="shared" si="18"/>
        <v>0</v>
      </c>
      <c r="P32" s="48">
        <f t="shared" ca="1" si="3"/>
        <v>125</v>
      </c>
      <c r="Q32" s="48" t="str" cm="1">
        <f t="array" aca="1" ref="Q32" ca="1">IFERROR(INDEX('Base Premium '!P:P, MATCH(1, (VALUE(LEFT('Base Premium '!P:P, FIND("-", 'Base Premium '!P:P)-1)) &lt;= P32) * (VALUE(MID('Base Premium '!P:P, FIND("-", 'Base Premium '!P:P)+1, LEN('Base Premium '!P:P))) &gt;= P32), 0)), "No Match")</f>
        <v>No Match</v>
      </c>
      <c r="R32" s="48">
        <f t="shared" si="4"/>
        <v>0</v>
      </c>
      <c r="S32" s="48">
        <f t="shared" si="5"/>
        <v>0</v>
      </c>
      <c r="T32" s="48">
        <f t="shared" si="6"/>
        <v>0</v>
      </c>
      <c r="U32" s="48">
        <f t="shared" si="7"/>
        <v>0</v>
      </c>
      <c r="V32" s="48">
        <f t="shared" si="8"/>
        <v>0</v>
      </c>
      <c r="W32" s="48">
        <f t="shared" si="9"/>
        <v>0</v>
      </c>
      <c r="X32" s="48" t="str">
        <f t="shared" ca="1" si="10"/>
        <v>No Match00</v>
      </c>
      <c r="Z32" s="78" t="str">
        <f>IF(Y32&lt;&gt;0, 'Benefits Calculation'!$T$4, "")</f>
        <v/>
      </c>
      <c r="AA32" s="48" t="str">
        <f>IF(Y32&lt;&gt;0, 'Benefits Calculation'!$U$4, "")</f>
        <v/>
      </c>
      <c r="AB32" s="48" t="s">
        <v>238</v>
      </c>
      <c r="AC32" s="48">
        <f>IF(AB32="YES", 'Benefits Calculation'!$AO$4, 0)</f>
        <v>0</v>
      </c>
      <c r="AD32" s="48">
        <f>IF(AC32="YES", 'Benefits Calculation'!$AP$4, 0)</f>
        <v>0</v>
      </c>
      <c r="AE32" s="48" t="e">
        <f t="shared" si="11"/>
        <v>#VALUE!</v>
      </c>
      <c r="AG32" s="78" t="e">
        <f>IF(Y32&lt;&gt;0, 'Existing child  Loading'!$F$2, "")/100</f>
        <v>#VALUE!</v>
      </c>
      <c r="AH32" s="78" t="e">
        <f>IF(Y32&lt;&gt;0, 'Existing child  Loading'!$M$2, "")/100</f>
        <v>#VALUE!</v>
      </c>
      <c r="AI32" s="78" t="e">
        <f>IF(Y32&lt;&gt;0, 'Existing child  Loading'!$J$2, "")/100</f>
        <v>#VALUE!</v>
      </c>
      <c r="AJ32" s="162">
        <f t="shared" si="2"/>
        <v>0</v>
      </c>
      <c r="AK32" s="78" t="e">
        <f t="shared" si="12"/>
        <v>#VALUE!</v>
      </c>
      <c r="AL32" s="48" t="e">
        <f t="shared" si="13"/>
        <v>#VALUE!</v>
      </c>
      <c r="AM32" s="48" t="e">
        <f t="shared" si="14"/>
        <v>#VALUE!</v>
      </c>
      <c r="AN32" s="48">
        <f t="shared" si="15"/>
        <v>0</v>
      </c>
      <c r="AO32" s="78">
        <f>IF(AND(I32="Dubai", K32="LSB"), Commission!$M$19, 0)</f>
        <v>0</v>
      </c>
      <c r="AP32" s="48" t="e">
        <f>IF(AN32="HSB", Commission!$F$2, IF(AN32="LSB", Commission!$F$3, "")) +AO32</f>
        <v>#VALUE!</v>
      </c>
      <c r="AQ32" s="79" t="e">
        <f t="shared" si="16"/>
        <v>#VALUE!</v>
      </c>
    </row>
    <row r="33" spans="1:43" ht="15.6" x14ac:dyDescent="0.3">
      <c r="A33" s="87">
        <v>32</v>
      </c>
      <c r="B33" s="88">
        <f>Census!B33</f>
        <v>0</v>
      </c>
      <c r="C33" s="88">
        <f>Census!C33</f>
        <v>0</v>
      </c>
      <c r="D33" s="88">
        <f>Census!D33</f>
        <v>0</v>
      </c>
      <c r="E33" s="89">
        <f>Census!E33</f>
        <v>0</v>
      </c>
      <c r="F33" s="88">
        <f>Census!Q33</f>
        <v>0</v>
      </c>
      <c r="G33" s="88">
        <f>Census!G33</f>
        <v>0</v>
      </c>
      <c r="H33" s="88">
        <f>Census!H33</f>
        <v>0</v>
      </c>
      <c r="I33" s="88">
        <f>Census!I33</f>
        <v>0</v>
      </c>
      <c r="J33" s="88">
        <f>Census!J33</f>
        <v>0</v>
      </c>
      <c r="K33" s="88">
        <f>Census!K33</f>
        <v>0</v>
      </c>
      <c r="M33" s="48">
        <f t="shared" si="20"/>
        <v>0</v>
      </c>
      <c r="N33" s="48">
        <f t="shared" si="17"/>
        <v>0</v>
      </c>
      <c r="O33" s="48">
        <f t="shared" si="18"/>
        <v>0</v>
      </c>
      <c r="P33" s="48">
        <f t="shared" ca="1" si="3"/>
        <v>125</v>
      </c>
      <c r="Q33" s="48" t="str" cm="1">
        <f t="array" aca="1" ref="Q33" ca="1">IFERROR(INDEX('Base Premium '!P:P, MATCH(1, (VALUE(LEFT('Base Premium '!P:P, FIND("-", 'Base Premium '!P:P)-1)) &lt;= P33) * (VALUE(MID('Base Premium '!P:P, FIND("-", 'Base Premium '!P:P)+1, LEN('Base Premium '!P:P))) &gt;= P33), 0)), "No Match")</f>
        <v>No Match</v>
      </c>
      <c r="R33" s="48">
        <f t="shared" si="4"/>
        <v>0</v>
      </c>
      <c r="S33" s="48">
        <f t="shared" si="5"/>
        <v>0</v>
      </c>
      <c r="T33" s="48">
        <f t="shared" si="6"/>
        <v>0</v>
      </c>
      <c r="U33" s="48">
        <f t="shared" si="7"/>
        <v>0</v>
      </c>
      <c r="V33" s="48">
        <f t="shared" si="8"/>
        <v>0</v>
      </c>
      <c r="W33" s="48">
        <f t="shared" si="9"/>
        <v>0</v>
      </c>
      <c r="X33" s="48" t="str">
        <f t="shared" ca="1" si="10"/>
        <v>No Match00</v>
      </c>
      <c r="Z33" s="78" t="str">
        <f>IF(Y33&lt;&gt;0, 'Benefits Calculation'!$T$4, "")</f>
        <v/>
      </c>
      <c r="AA33" s="48" t="str">
        <f>IF(Y33&lt;&gt;0, 'Benefits Calculation'!$U$4, "")</f>
        <v/>
      </c>
      <c r="AB33" s="48" t="s">
        <v>238</v>
      </c>
      <c r="AC33" s="48">
        <f>IF(AB33="YES", 'Benefits Calculation'!$AO$4, 0)</f>
        <v>0</v>
      </c>
      <c r="AD33" s="48">
        <f>IF(AC33="YES", 'Benefits Calculation'!$AP$4, 0)</f>
        <v>0</v>
      </c>
      <c r="AE33" s="48" t="e">
        <f t="shared" si="11"/>
        <v>#VALUE!</v>
      </c>
      <c r="AG33" s="78" t="e">
        <f>IF(Y33&lt;&gt;0, 'Existing child  Loading'!$F$2, "")/100</f>
        <v>#VALUE!</v>
      </c>
      <c r="AH33" s="78" t="e">
        <f>IF(Y33&lt;&gt;0, 'Existing child  Loading'!$M$2, "")/100</f>
        <v>#VALUE!</v>
      </c>
      <c r="AI33" s="78" t="e">
        <f>IF(Y33&lt;&gt;0, 'Existing child  Loading'!$J$2, "")/100</f>
        <v>#VALUE!</v>
      </c>
      <c r="AJ33" s="162">
        <f t="shared" si="2"/>
        <v>0</v>
      </c>
      <c r="AK33" s="78" t="e">
        <f t="shared" si="12"/>
        <v>#VALUE!</v>
      </c>
      <c r="AL33" s="48" t="e">
        <f t="shared" si="13"/>
        <v>#VALUE!</v>
      </c>
      <c r="AM33" s="48" t="e">
        <f t="shared" si="14"/>
        <v>#VALUE!</v>
      </c>
      <c r="AN33" s="48">
        <f t="shared" si="15"/>
        <v>0</v>
      </c>
      <c r="AO33" s="78">
        <f>IF(AND(I33="Dubai", K33="LSB"), Commission!$M$19, 0)</f>
        <v>0</v>
      </c>
      <c r="AP33" s="48" t="e">
        <f>IF(AN33="HSB", Commission!$F$2, IF(AN33="LSB", Commission!$F$3, "")) +AO33</f>
        <v>#VALUE!</v>
      </c>
      <c r="AQ33" s="79" t="e">
        <f t="shared" si="16"/>
        <v>#VALUE!</v>
      </c>
    </row>
    <row r="34" spans="1:43" ht="15.6" x14ac:dyDescent="0.3">
      <c r="A34" s="87">
        <v>33</v>
      </c>
      <c r="B34" s="88">
        <f>Census!B34</f>
        <v>0</v>
      </c>
      <c r="C34" s="88">
        <f>Census!C34</f>
        <v>0</v>
      </c>
      <c r="D34" s="88">
        <f>Census!D34</f>
        <v>0</v>
      </c>
      <c r="E34" s="89">
        <f>Census!E34</f>
        <v>0</v>
      </c>
      <c r="F34" s="88">
        <f>Census!Q34</f>
        <v>0</v>
      </c>
      <c r="G34" s="88">
        <f>Census!G34</f>
        <v>0</v>
      </c>
      <c r="H34" s="88">
        <f>Census!H34</f>
        <v>0</v>
      </c>
      <c r="I34" s="88">
        <f>Census!I34</f>
        <v>0</v>
      </c>
      <c r="J34" s="88">
        <f>Census!J34</f>
        <v>0</v>
      </c>
      <c r="K34" s="88">
        <f>Census!K34</f>
        <v>0</v>
      </c>
      <c r="M34" s="48">
        <f t="shared" si="20"/>
        <v>0</v>
      </c>
      <c r="N34" s="48">
        <f t="shared" si="17"/>
        <v>0</v>
      </c>
      <c r="O34" s="48">
        <f t="shared" si="18"/>
        <v>0</v>
      </c>
      <c r="P34" s="48">
        <f t="shared" ref="P34:P66" ca="1" si="21">IF(E34="", 0, DATEDIF(E34, TODAY(), "Y"))</f>
        <v>125</v>
      </c>
      <c r="Q34" s="48" t="str" cm="1">
        <f t="array" aca="1" ref="Q34" ca="1">IFERROR(INDEX('Base Premium '!P:P, MATCH(1, (VALUE(LEFT('Base Premium '!P:P, FIND("-", 'Base Premium '!P:P)-1)) &lt;= P34) * (VALUE(MID('Base Premium '!P:P, FIND("-", 'Base Premium '!P:P)+1, LEN('Base Premium '!P:P))) &gt;= P34), 0)), "No Match")</f>
        <v>No Match</v>
      </c>
      <c r="R34" s="48">
        <f t="shared" si="4"/>
        <v>0</v>
      </c>
      <c r="S34" s="48">
        <f t="shared" si="5"/>
        <v>0</v>
      </c>
      <c r="T34" s="48">
        <f t="shared" si="6"/>
        <v>0</v>
      </c>
      <c r="U34" s="48">
        <f t="shared" si="7"/>
        <v>0</v>
      </c>
      <c r="V34" s="48">
        <f t="shared" si="8"/>
        <v>0</v>
      </c>
      <c r="W34" s="48">
        <f t="shared" si="9"/>
        <v>0</v>
      </c>
      <c r="X34" s="48" t="str">
        <f t="shared" ca="1" si="10"/>
        <v>No Match00</v>
      </c>
      <c r="Z34" s="78" t="str">
        <f>IF(Y34&lt;&gt;0, 'Benefits Calculation'!$T$4, "")</f>
        <v/>
      </c>
      <c r="AA34" s="48" t="str">
        <f>IF(Y34&lt;&gt;0, 'Benefits Calculation'!$U$4, "")</f>
        <v/>
      </c>
      <c r="AB34" s="48" t="s">
        <v>238</v>
      </c>
      <c r="AC34" s="48">
        <f>IF(AB34="YES", 'Benefits Calculation'!$AO$4, 0)</f>
        <v>0</v>
      </c>
      <c r="AD34" s="48">
        <f>IF(AC34="YES", 'Benefits Calculation'!$AP$4, 0)</f>
        <v>0</v>
      </c>
      <c r="AE34" s="48" t="e">
        <f t="shared" si="11"/>
        <v>#VALUE!</v>
      </c>
      <c r="AG34" s="78" t="e">
        <f>IF(Y34&lt;&gt;0, 'Existing child  Loading'!$F$2, "")/100</f>
        <v>#VALUE!</v>
      </c>
      <c r="AH34" s="78" t="e">
        <f>IF(Y34&lt;&gt;0, 'Existing child  Loading'!$M$2, "")/100</f>
        <v>#VALUE!</v>
      </c>
      <c r="AI34" s="78" t="e">
        <f>IF(Y34&lt;&gt;0, 'Existing child  Loading'!$J$2, "")/100</f>
        <v>#VALUE!</v>
      </c>
      <c r="AJ34" s="162">
        <f t="shared" ref="AJ34:AJ65" si="22">IF(R34="Married Female", 0/100, 0)</f>
        <v>0</v>
      </c>
      <c r="AK34" s="78" t="e">
        <f t="shared" si="12"/>
        <v>#VALUE!</v>
      </c>
      <c r="AL34" s="48" t="e">
        <f t="shared" si="13"/>
        <v>#VALUE!</v>
      </c>
      <c r="AM34" s="48" t="e">
        <f t="shared" si="14"/>
        <v>#VALUE!</v>
      </c>
      <c r="AN34" s="48">
        <f t="shared" si="15"/>
        <v>0</v>
      </c>
      <c r="AO34" s="78">
        <f>IF(AND(I34="Dubai", K34="LSB"), Commission!$M$19, 0)</f>
        <v>0</v>
      </c>
      <c r="AP34" s="48" t="e">
        <f>IF(AN34="HSB", Commission!$F$2, IF(AN34="LSB", Commission!$F$3, "")) +AO34</f>
        <v>#VALUE!</v>
      </c>
      <c r="AQ34" s="79" t="e">
        <f t="shared" si="16"/>
        <v>#VALUE!</v>
      </c>
    </row>
    <row r="35" spans="1:43" ht="15.6" x14ac:dyDescent="0.3">
      <c r="A35" s="87">
        <v>34</v>
      </c>
      <c r="B35" s="88">
        <f>Census!B35</f>
        <v>0</v>
      </c>
      <c r="C35" s="88">
        <f>Census!C35</f>
        <v>0</v>
      </c>
      <c r="D35" s="88">
        <f>Census!D35</f>
        <v>0</v>
      </c>
      <c r="E35" s="89">
        <f>Census!E35</f>
        <v>0</v>
      </c>
      <c r="F35" s="88">
        <f>Census!Q35</f>
        <v>0</v>
      </c>
      <c r="G35" s="88">
        <f>Census!G35</f>
        <v>0</v>
      </c>
      <c r="H35" s="88">
        <f>Census!H35</f>
        <v>0</v>
      </c>
      <c r="I35" s="88">
        <f>Census!I35</f>
        <v>0</v>
      </c>
      <c r="J35" s="88">
        <f>Census!J35</f>
        <v>0</v>
      </c>
      <c r="K35" s="88">
        <f>Census!K35</f>
        <v>0</v>
      </c>
      <c r="M35" s="48">
        <f t="shared" si="20"/>
        <v>0</v>
      </c>
      <c r="N35" s="48">
        <f t="shared" si="17"/>
        <v>0</v>
      </c>
      <c r="O35" s="48">
        <f t="shared" si="18"/>
        <v>0</v>
      </c>
      <c r="P35" s="48">
        <f t="shared" ca="1" si="21"/>
        <v>125</v>
      </c>
      <c r="Q35" s="48" t="str" cm="1">
        <f t="array" aca="1" ref="Q35" ca="1">IFERROR(INDEX('Base Premium '!P:P, MATCH(1, (VALUE(LEFT('Base Premium '!P:P, FIND("-", 'Base Premium '!P:P)-1)) &lt;= P35) * (VALUE(MID('Base Premium '!P:P, FIND("-", 'Base Premium '!P:P)+1, LEN('Base Premium '!P:P))) &gt;= P35), 0)), "No Match")</f>
        <v>No Match</v>
      </c>
      <c r="R35" s="48">
        <f t="shared" si="4"/>
        <v>0</v>
      </c>
      <c r="S35" s="48">
        <f t="shared" si="5"/>
        <v>0</v>
      </c>
      <c r="T35" s="48">
        <f t="shared" si="6"/>
        <v>0</v>
      </c>
      <c r="U35" s="48">
        <f t="shared" si="7"/>
        <v>0</v>
      </c>
      <c r="V35" s="48">
        <f t="shared" si="8"/>
        <v>0</v>
      </c>
      <c r="W35" s="48">
        <f t="shared" si="9"/>
        <v>0</v>
      </c>
      <c r="X35" s="48" t="str">
        <f t="shared" ca="1" si="10"/>
        <v>No Match00</v>
      </c>
      <c r="Z35" s="78" t="str">
        <f>IF(Y35&lt;&gt;0, 'Benefits Calculation'!$T$4, "")</f>
        <v/>
      </c>
      <c r="AA35" s="48" t="str">
        <f>IF(Y35&lt;&gt;0, 'Benefits Calculation'!$U$4, "")</f>
        <v/>
      </c>
      <c r="AB35" s="48" t="s">
        <v>238</v>
      </c>
      <c r="AC35" s="48">
        <f>IF(AB35="YES", 'Benefits Calculation'!$AO$4, 0)</f>
        <v>0</v>
      </c>
      <c r="AD35" s="48">
        <f>IF(AC35="YES", 'Benefits Calculation'!$AP$4, 0)</f>
        <v>0</v>
      </c>
      <c r="AE35" s="48" t="e">
        <f t="shared" si="11"/>
        <v>#VALUE!</v>
      </c>
      <c r="AG35" s="78" t="e">
        <f>IF(Y35&lt;&gt;0, 'Existing child  Loading'!$F$2, "")/100</f>
        <v>#VALUE!</v>
      </c>
      <c r="AH35" s="78" t="e">
        <f>IF(Y35&lt;&gt;0, 'Existing child  Loading'!$M$2, "")/100</f>
        <v>#VALUE!</v>
      </c>
      <c r="AI35" s="78" t="e">
        <f>IF(Y35&lt;&gt;0, 'Existing child  Loading'!$J$2, "")/100</f>
        <v>#VALUE!</v>
      </c>
      <c r="AJ35" s="162">
        <f t="shared" si="22"/>
        <v>0</v>
      </c>
      <c r="AK35" s="78" t="e">
        <f t="shared" si="12"/>
        <v>#VALUE!</v>
      </c>
      <c r="AL35" s="48" t="e">
        <f t="shared" si="13"/>
        <v>#VALUE!</v>
      </c>
      <c r="AM35" s="48" t="e">
        <f t="shared" si="14"/>
        <v>#VALUE!</v>
      </c>
      <c r="AN35" s="48">
        <f t="shared" si="15"/>
        <v>0</v>
      </c>
      <c r="AO35" s="78">
        <f>IF(AND(I35="Dubai", K35="LSB"), Commission!$M$19, 0)</f>
        <v>0</v>
      </c>
      <c r="AP35" s="48" t="e">
        <f>IF(AN35="HSB", Commission!$F$2, IF(AN35="LSB", Commission!$F$3, "")) +AO35</f>
        <v>#VALUE!</v>
      </c>
      <c r="AQ35" s="79" t="e">
        <f t="shared" si="16"/>
        <v>#VALUE!</v>
      </c>
    </row>
    <row r="36" spans="1:43" ht="15.6" x14ac:dyDescent="0.3">
      <c r="A36" s="87">
        <v>35</v>
      </c>
      <c r="B36" s="88">
        <f>Census!B36</f>
        <v>0</v>
      </c>
      <c r="C36" s="88">
        <f>Census!C36</f>
        <v>0</v>
      </c>
      <c r="D36" s="88">
        <f>Census!D36</f>
        <v>0</v>
      </c>
      <c r="E36" s="89">
        <f>Census!E36</f>
        <v>0</v>
      </c>
      <c r="F36" s="88">
        <f>Census!Q36</f>
        <v>0</v>
      </c>
      <c r="G36" s="88">
        <f>Census!G36</f>
        <v>0</v>
      </c>
      <c r="H36" s="88">
        <f>Census!H36</f>
        <v>0</v>
      </c>
      <c r="I36" s="88">
        <f>Census!I36</f>
        <v>0</v>
      </c>
      <c r="J36" s="88">
        <f>Census!J36</f>
        <v>0</v>
      </c>
      <c r="K36" s="88">
        <f>Census!K36</f>
        <v>0</v>
      </c>
      <c r="M36" s="48">
        <f t="shared" si="20"/>
        <v>0</v>
      </c>
      <c r="N36" s="48">
        <f t="shared" si="17"/>
        <v>0</v>
      </c>
      <c r="O36" s="48">
        <f t="shared" si="18"/>
        <v>0</v>
      </c>
      <c r="P36" s="48">
        <f t="shared" ca="1" si="21"/>
        <v>125</v>
      </c>
      <c r="Q36" s="48" t="str" cm="1">
        <f t="array" aca="1" ref="Q36" ca="1">IFERROR(INDEX('Base Premium '!P:P, MATCH(1, (VALUE(LEFT('Base Premium '!P:P, FIND("-", 'Base Premium '!P:P)-1)) &lt;= P36) * (VALUE(MID('Base Premium '!P:P, FIND("-", 'Base Premium '!P:P)+1, LEN('Base Premium '!P:P))) &gt;= P36), 0)), "No Match")</f>
        <v>No Match</v>
      </c>
      <c r="R36" s="48">
        <f t="shared" si="4"/>
        <v>0</v>
      </c>
      <c r="S36" s="48">
        <f t="shared" si="5"/>
        <v>0</v>
      </c>
      <c r="T36" s="48">
        <f t="shared" si="6"/>
        <v>0</v>
      </c>
      <c r="U36" s="48">
        <f t="shared" si="7"/>
        <v>0</v>
      </c>
      <c r="V36" s="48">
        <f t="shared" si="8"/>
        <v>0</v>
      </c>
      <c r="W36" s="48">
        <f t="shared" si="9"/>
        <v>0</v>
      </c>
      <c r="X36" s="48" t="str">
        <f t="shared" ca="1" si="10"/>
        <v>No Match00</v>
      </c>
      <c r="Z36" s="78" t="str">
        <f>IF(Y36&lt;&gt;0, 'Benefits Calculation'!$T$4, "")</f>
        <v/>
      </c>
      <c r="AA36" s="48" t="str">
        <f>IF(Y36&lt;&gt;0, 'Benefits Calculation'!$U$4, "")</f>
        <v/>
      </c>
      <c r="AB36" s="48" t="s">
        <v>238</v>
      </c>
      <c r="AC36" s="48">
        <f>IF(AB36="YES", 'Benefits Calculation'!$AO$4, 0)</f>
        <v>0</v>
      </c>
      <c r="AD36" s="48">
        <f>IF(AC36="YES", 'Benefits Calculation'!$AP$4, 0)</f>
        <v>0</v>
      </c>
      <c r="AE36" s="48" t="e">
        <f t="shared" si="11"/>
        <v>#VALUE!</v>
      </c>
      <c r="AG36" s="78" t="e">
        <f>IF(Y36&lt;&gt;0, 'Existing child  Loading'!$F$2, "")/100</f>
        <v>#VALUE!</v>
      </c>
      <c r="AH36" s="78" t="e">
        <f>IF(Y36&lt;&gt;0, 'Existing child  Loading'!$M$2, "")/100</f>
        <v>#VALUE!</v>
      </c>
      <c r="AI36" s="78" t="e">
        <f>IF(Y36&lt;&gt;0, 'Existing child  Loading'!$J$2, "")/100</f>
        <v>#VALUE!</v>
      </c>
      <c r="AJ36" s="162">
        <f t="shared" si="22"/>
        <v>0</v>
      </c>
      <c r="AK36" s="78" t="e">
        <f t="shared" si="12"/>
        <v>#VALUE!</v>
      </c>
      <c r="AL36" s="48" t="e">
        <f t="shared" si="13"/>
        <v>#VALUE!</v>
      </c>
      <c r="AM36" s="48" t="e">
        <f t="shared" si="14"/>
        <v>#VALUE!</v>
      </c>
      <c r="AN36" s="48">
        <f t="shared" si="15"/>
        <v>0</v>
      </c>
      <c r="AO36" s="78">
        <f>IF(AND(I36="Dubai", K36="LSB"), Commission!$M$19, 0)</f>
        <v>0</v>
      </c>
      <c r="AP36" s="48" t="e">
        <f>IF(AN36="HSB", Commission!$F$2, IF(AN36="LSB", Commission!$F$3, "")) +AO36</f>
        <v>#VALUE!</v>
      </c>
      <c r="AQ36" s="79" t="e">
        <f t="shared" si="16"/>
        <v>#VALUE!</v>
      </c>
    </row>
    <row r="37" spans="1:43" ht="15.6" x14ac:dyDescent="0.3">
      <c r="A37" s="87">
        <v>36</v>
      </c>
      <c r="B37" s="88">
        <f>Census!B37</f>
        <v>0</v>
      </c>
      <c r="C37" s="88">
        <f>Census!C37</f>
        <v>0</v>
      </c>
      <c r="D37" s="88">
        <f>Census!D37</f>
        <v>0</v>
      </c>
      <c r="E37" s="89">
        <f>Census!E37</f>
        <v>0</v>
      </c>
      <c r="F37" s="88">
        <f>Census!Q37</f>
        <v>0</v>
      </c>
      <c r="G37" s="88">
        <f>Census!G37</f>
        <v>0</v>
      </c>
      <c r="H37" s="88">
        <f>Census!H37</f>
        <v>0</v>
      </c>
      <c r="I37" s="88">
        <f>Census!I37</f>
        <v>0</v>
      </c>
      <c r="J37" s="88">
        <f>Census!J37</f>
        <v>0</v>
      </c>
      <c r="K37" s="88">
        <f>Census!K37</f>
        <v>0</v>
      </c>
      <c r="M37" s="48">
        <f t="shared" si="20"/>
        <v>0</v>
      </c>
      <c r="N37" s="48">
        <f t="shared" si="17"/>
        <v>0</v>
      </c>
      <c r="O37" s="48">
        <f>D37</f>
        <v>0</v>
      </c>
      <c r="P37" s="48">
        <f t="shared" ca="1" si="21"/>
        <v>125</v>
      </c>
      <c r="Q37" s="48" t="str" cm="1">
        <f t="array" aca="1" ref="Q37" ca="1">IFERROR(INDEX('Base Premium '!P:P, MATCH(1, (VALUE(LEFT('Base Premium '!P:P, FIND("-", 'Base Premium '!P:P)-1)) &lt;= P37) * (VALUE(MID('Base Premium '!P:P, FIND("-", 'Base Premium '!P:P)+1, LEN('Base Premium '!P:P))) &gt;= P37), 0)), "No Match")</f>
        <v>No Match</v>
      </c>
      <c r="R37" s="48">
        <f t="shared" si="4"/>
        <v>0</v>
      </c>
      <c r="S37" s="48">
        <f t="shared" si="5"/>
        <v>0</v>
      </c>
      <c r="T37" s="48">
        <f t="shared" si="6"/>
        <v>0</v>
      </c>
      <c r="U37" s="48">
        <f t="shared" si="7"/>
        <v>0</v>
      </c>
      <c r="V37" s="48">
        <f t="shared" si="8"/>
        <v>0</v>
      </c>
      <c r="W37" s="48">
        <f t="shared" si="9"/>
        <v>0</v>
      </c>
      <c r="X37" s="48" t="str">
        <f t="shared" ca="1" si="10"/>
        <v>No Match00</v>
      </c>
      <c r="Z37" s="78" t="str">
        <f>IF(Y37&lt;&gt;0, 'Benefits Calculation'!$T$4, "")</f>
        <v/>
      </c>
      <c r="AA37" s="48" t="str">
        <f>IF(Y37&lt;&gt;0, 'Benefits Calculation'!$U$4, "")</f>
        <v/>
      </c>
      <c r="AB37" s="48" t="s">
        <v>238</v>
      </c>
      <c r="AC37" s="48">
        <f>IF(AB37="YES", 'Benefits Calculation'!$AO$4, 0)</f>
        <v>0</v>
      </c>
      <c r="AD37" s="48">
        <f>IF(AC37="YES", 'Benefits Calculation'!$AP$4, 0)</f>
        <v>0</v>
      </c>
      <c r="AE37" s="48" t="e">
        <f t="shared" si="11"/>
        <v>#VALUE!</v>
      </c>
      <c r="AG37" s="78" t="e">
        <f>IF(Y37&lt;&gt;0, 'Existing child  Loading'!$F$2, "")/100</f>
        <v>#VALUE!</v>
      </c>
      <c r="AH37" s="78" t="e">
        <f>IF(Y37&lt;&gt;0, 'Existing child  Loading'!$M$2, "")/100</f>
        <v>#VALUE!</v>
      </c>
      <c r="AI37" s="78" t="e">
        <f>IF(Y37&lt;&gt;0, 'Existing child  Loading'!$J$2, "")/100</f>
        <v>#VALUE!</v>
      </c>
      <c r="AJ37" s="162">
        <f t="shared" si="22"/>
        <v>0</v>
      </c>
      <c r="AK37" s="78" t="e">
        <f t="shared" si="12"/>
        <v>#VALUE!</v>
      </c>
      <c r="AL37" s="48" t="e">
        <f t="shared" si="13"/>
        <v>#VALUE!</v>
      </c>
      <c r="AM37" s="48" t="e">
        <f t="shared" si="14"/>
        <v>#VALUE!</v>
      </c>
      <c r="AN37" s="48">
        <f t="shared" si="15"/>
        <v>0</v>
      </c>
      <c r="AO37" s="78">
        <f>IF(AND(I37="Dubai", K37="LSB"), Commission!$M$19, 0)</f>
        <v>0</v>
      </c>
      <c r="AP37" s="48" t="e">
        <f>IF(AN37="HSB", Commission!$F$2, IF(AN37="LSB", Commission!$F$3, "")) +AO37</f>
        <v>#VALUE!</v>
      </c>
      <c r="AQ37" s="79" t="e">
        <f t="shared" si="16"/>
        <v>#VALUE!</v>
      </c>
    </row>
    <row r="38" spans="1:43" ht="15.6" x14ac:dyDescent="0.3">
      <c r="A38" s="87">
        <v>37</v>
      </c>
      <c r="B38" s="88">
        <f>Census!B38</f>
        <v>0</v>
      </c>
      <c r="C38" s="88">
        <f>Census!C38</f>
        <v>0</v>
      </c>
      <c r="D38" s="88">
        <f>Census!D38</f>
        <v>0</v>
      </c>
      <c r="E38" s="89">
        <f>Census!E38</f>
        <v>0</v>
      </c>
      <c r="F38" s="88">
        <f>Census!Q38</f>
        <v>0</v>
      </c>
      <c r="G38" s="88">
        <f>Census!G38</f>
        <v>0</v>
      </c>
      <c r="H38" s="88">
        <f>Census!H38</f>
        <v>0</v>
      </c>
      <c r="I38" s="88">
        <f>Census!I38</f>
        <v>0</v>
      </c>
      <c r="J38" s="88">
        <f>Census!J38</f>
        <v>0</v>
      </c>
      <c r="K38" s="88">
        <f>Census!K38</f>
        <v>0</v>
      </c>
      <c r="M38" s="48">
        <f t="shared" si="20"/>
        <v>0</v>
      </c>
      <c r="N38" s="48">
        <f t="shared" si="17"/>
        <v>0</v>
      </c>
      <c r="O38" s="48">
        <f t="shared" si="18"/>
        <v>0</v>
      </c>
      <c r="P38" s="48">
        <f t="shared" ca="1" si="21"/>
        <v>125</v>
      </c>
      <c r="Q38" s="48" t="str" cm="1">
        <f t="array" aca="1" ref="Q38" ca="1">IFERROR(INDEX('Base Premium '!P:P, MATCH(1, (VALUE(LEFT('Base Premium '!P:P, FIND("-", 'Base Premium '!P:P)-1)) &lt;= P38) * (VALUE(MID('Base Premium '!P:P, FIND("-", 'Base Premium '!P:P)+1, LEN('Base Premium '!P:P))) &gt;= P38), 0)), "No Match")</f>
        <v>No Match</v>
      </c>
      <c r="R38" s="48">
        <f t="shared" si="4"/>
        <v>0</v>
      </c>
      <c r="S38" s="48">
        <f t="shared" si="5"/>
        <v>0</v>
      </c>
      <c r="T38" s="48">
        <f t="shared" si="6"/>
        <v>0</v>
      </c>
      <c r="U38" s="48">
        <f t="shared" si="7"/>
        <v>0</v>
      </c>
      <c r="V38" s="48">
        <f t="shared" si="8"/>
        <v>0</v>
      </c>
      <c r="W38" s="48">
        <f t="shared" si="9"/>
        <v>0</v>
      </c>
      <c r="X38" s="48" t="str">
        <f t="shared" ca="1" si="10"/>
        <v>No Match00</v>
      </c>
      <c r="Z38" s="78" t="str">
        <f>IF(Y38&lt;&gt;0, 'Benefits Calculation'!$T$4, "")</f>
        <v/>
      </c>
      <c r="AA38" s="48" t="str">
        <f>IF(Y38&lt;&gt;0, 'Benefits Calculation'!$U$4, "")</f>
        <v/>
      </c>
      <c r="AB38" s="48" t="s">
        <v>238</v>
      </c>
      <c r="AC38" s="48">
        <f>IF(AB38="YES", 'Benefits Calculation'!$AO$4, 0)</f>
        <v>0</v>
      </c>
      <c r="AD38" s="48">
        <f>IF(AC38="YES", 'Benefits Calculation'!$AP$4, 0)</f>
        <v>0</v>
      </c>
      <c r="AE38" s="48" t="e">
        <f t="shared" si="11"/>
        <v>#VALUE!</v>
      </c>
      <c r="AG38" s="78" t="e">
        <f>IF(Y38&lt;&gt;0, 'Existing child  Loading'!$F$2, "")/100</f>
        <v>#VALUE!</v>
      </c>
      <c r="AH38" s="78" t="e">
        <f>IF(Y38&lt;&gt;0, 'Existing child  Loading'!$M$2, "")/100</f>
        <v>#VALUE!</v>
      </c>
      <c r="AI38" s="78" t="e">
        <f>IF(Y38&lt;&gt;0, 'Existing child  Loading'!$J$2, "")/100</f>
        <v>#VALUE!</v>
      </c>
      <c r="AJ38" s="162">
        <f t="shared" si="22"/>
        <v>0</v>
      </c>
      <c r="AK38" s="78" t="e">
        <f t="shared" si="12"/>
        <v>#VALUE!</v>
      </c>
      <c r="AL38" s="48" t="e">
        <f t="shared" si="13"/>
        <v>#VALUE!</v>
      </c>
      <c r="AM38" s="48" t="e">
        <f t="shared" si="14"/>
        <v>#VALUE!</v>
      </c>
      <c r="AN38" s="48">
        <f t="shared" si="15"/>
        <v>0</v>
      </c>
      <c r="AO38" s="78">
        <f>IF(AND(I38="Dubai", K38="LSB"), Commission!$M$19, 0)</f>
        <v>0</v>
      </c>
      <c r="AP38" s="48" t="e">
        <f>IF(AN38="HSB", Commission!$F$2, IF(AN38="LSB", Commission!$F$3, "")) +AO38</f>
        <v>#VALUE!</v>
      </c>
      <c r="AQ38" s="79" t="e">
        <f t="shared" si="16"/>
        <v>#VALUE!</v>
      </c>
    </row>
    <row r="39" spans="1:43" ht="15.6" x14ac:dyDescent="0.3">
      <c r="A39" s="87">
        <v>38</v>
      </c>
      <c r="B39" s="88">
        <f>Census!B39</f>
        <v>0</v>
      </c>
      <c r="C39" s="88">
        <f>Census!C39</f>
        <v>0</v>
      </c>
      <c r="D39" s="88">
        <f>Census!D39</f>
        <v>0</v>
      </c>
      <c r="E39" s="89">
        <f>Census!E39</f>
        <v>0</v>
      </c>
      <c r="F39" s="88">
        <f>Census!Q39</f>
        <v>0</v>
      </c>
      <c r="G39" s="88">
        <f>Census!G39</f>
        <v>0</v>
      </c>
      <c r="H39" s="88">
        <f>Census!H39</f>
        <v>0</v>
      </c>
      <c r="I39" s="88">
        <f>Census!I39</f>
        <v>0</v>
      </c>
      <c r="J39" s="88">
        <f>Census!J39</f>
        <v>0</v>
      </c>
      <c r="K39" s="88">
        <f>Census!K39</f>
        <v>0</v>
      </c>
      <c r="M39" s="48">
        <f t="shared" si="20"/>
        <v>0</v>
      </c>
      <c r="N39" s="48">
        <f t="shared" si="17"/>
        <v>0</v>
      </c>
      <c r="O39" s="48">
        <f t="shared" si="18"/>
        <v>0</v>
      </c>
      <c r="P39" s="48">
        <f t="shared" ca="1" si="21"/>
        <v>125</v>
      </c>
      <c r="Q39" s="48" t="str" cm="1">
        <f t="array" aca="1" ref="Q39" ca="1">IFERROR(INDEX('Base Premium '!P:P, MATCH(1, (VALUE(LEFT('Base Premium '!P:P, FIND("-", 'Base Premium '!P:P)-1)) &lt;= P39) * (VALUE(MID('Base Premium '!P:P, FIND("-", 'Base Premium '!P:P)+1, LEN('Base Premium '!P:P))) &gt;= P39), 0)), "No Match")</f>
        <v>No Match</v>
      </c>
      <c r="R39" s="48">
        <f t="shared" si="4"/>
        <v>0</v>
      </c>
      <c r="S39" s="48">
        <f t="shared" si="5"/>
        <v>0</v>
      </c>
      <c r="T39" s="48">
        <f t="shared" si="6"/>
        <v>0</v>
      </c>
      <c r="U39" s="48">
        <f t="shared" si="7"/>
        <v>0</v>
      </c>
      <c r="V39" s="48">
        <f t="shared" si="8"/>
        <v>0</v>
      </c>
      <c r="W39" s="48">
        <f t="shared" si="9"/>
        <v>0</v>
      </c>
      <c r="X39" s="48" t="str">
        <f t="shared" ca="1" si="10"/>
        <v>No Match00</v>
      </c>
      <c r="Z39" s="78" t="str">
        <f>IF(Y39&lt;&gt;0, 'Benefits Calculation'!$T$4, "")</f>
        <v/>
      </c>
      <c r="AA39" s="48" t="str">
        <f>IF(Y39&lt;&gt;0, 'Benefits Calculation'!$U$4, "")</f>
        <v/>
      </c>
      <c r="AB39" s="48" t="s">
        <v>238</v>
      </c>
      <c r="AC39" s="48">
        <f>IF(AB39="YES", 'Benefits Calculation'!$AO$4, 0)</f>
        <v>0</v>
      </c>
      <c r="AD39" s="48">
        <f>IF(AC39="YES", 'Benefits Calculation'!$AP$4, 0)</f>
        <v>0</v>
      </c>
      <c r="AE39" s="48" t="e">
        <f t="shared" si="11"/>
        <v>#VALUE!</v>
      </c>
      <c r="AG39" s="78" t="e">
        <f>IF(Y39&lt;&gt;0, 'Existing child  Loading'!$F$2, "")/100</f>
        <v>#VALUE!</v>
      </c>
      <c r="AH39" s="78" t="e">
        <f>IF(Y39&lt;&gt;0, 'Existing child  Loading'!$M$2, "")/100</f>
        <v>#VALUE!</v>
      </c>
      <c r="AI39" s="78" t="e">
        <f>IF(Y39&lt;&gt;0, 'Existing child  Loading'!$J$2, "")/100</f>
        <v>#VALUE!</v>
      </c>
      <c r="AJ39" s="162">
        <f t="shared" si="22"/>
        <v>0</v>
      </c>
      <c r="AK39" s="78" t="e">
        <f t="shared" si="12"/>
        <v>#VALUE!</v>
      </c>
      <c r="AL39" s="48" t="e">
        <f t="shared" si="13"/>
        <v>#VALUE!</v>
      </c>
      <c r="AM39" s="48" t="e">
        <f t="shared" si="14"/>
        <v>#VALUE!</v>
      </c>
      <c r="AN39" s="48">
        <f t="shared" si="15"/>
        <v>0</v>
      </c>
      <c r="AO39" s="78">
        <f>IF(AND(I39="Dubai", K39="LSB"), Commission!$M$19, 0)</f>
        <v>0</v>
      </c>
      <c r="AP39" s="48" t="e">
        <f>IF(AN39="HSB", Commission!$F$2, IF(AN39="LSB", Commission!$F$3, "")) +AO39</f>
        <v>#VALUE!</v>
      </c>
      <c r="AQ39" s="79" t="e">
        <f t="shared" si="16"/>
        <v>#VALUE!</v>
      </c>
    </row>
    <row r="40" spans="1:43" ht="15.6" x14ac:dyDescent="0.3">
      <c r="A40" s="87">
        <v>39</v>
      </c>
      <c r="B40" s="88">
        <f>Census!B40</f>
        <v>0</v>
      </c>
      <c r="C40" s="88">
        <f>Census!C40</f>
        <v>0</v>
      </c>
      <c r="D40" s="88">
        <f>Census!D40</f>
        <v>0</v>
      </c>
      <c r="E40" s="89">
        <f>Census!E40</f>
        <v>0</v>
      </c>
      <c r="F40" s="88">
        <f>Census!Q40</f>
        <v>0</v>
      </c>
      <c r="G40" s="88">
        <f>Census!G40</f>
        <v>0</v>
      </c>
      <c r="H40" s="88">
        <f>Census!H40</f>
        <v>0</v>
      </c>
      <c r="I40" s="88">
        <f>Census!I40</f>
        <v>0</v>
      </c>
      <c r="J40" s="88">
        <f>Census!J40</f>
        <v>0</v>
      </c>
      <c r="K40" s="88">
        <f>Census!K40</f>
        <v>0</v>
      </c>
      <c r="M40" s="48">
        <f t="shared" si="20"/>
        <v>0</v>
      </c>
      <c r="N40" s="48">
        <f t="shared" si="17"/>
        <v>0</v>
      </c>
      <c r="O40" s="48">
        <f t="shared" si="18"/>
        <v>0</v>
      </c>
      <c r="P40" s="48">
        <f t="shared" ca="1" si="21"/>
        <v>125</v>
      </c>
      <c r="Q40" s="48" t="str" cm="1">
        <f t="array" aca="1" ref="Q40" ca="1">IFERROR(INDEX('Base Premium '!P:P, MATCH(1, (VALUE(LEFT('Base Premium '!P:P, FIND("-", 'Base Premium '!P:P)-1)) &lt;= P40) * (VALUE(MID('Base Premium '!P:P, FIND("-", 'Base Premium '!P:P)+1, LEN('Base Premium '!P:P))) &gt;= P40), 0)), "No Match")</f>
        <v>No Match</v>
      </c>
      <c r="R40" s="48">
        <f t="shared" si="4"/>
        <v>0</v>
      </c>
      <c r="S40" s="48">
        <f t="shared" si="5"/>
        <v>0</v>
      </c>
      <c r="T40" s="48">
        <f t="shared" si="6"/>
        <v>0</v>
      </c>
      <c r="U40" s="48">
        <f t="shared" si="7"/>
        <v>0</v>
      </c>
      <c r="V40" s="48">
        <f t="shared" si="8"/>
        <v>0</v>
      </c>
      <c r="W40" s="48">
        <f t="shared" si="9"/>
        <v>0</v>
      </c>
      <c r="X40" s="48" t="str">
        <f t="shared" ca="1" si="10"/>
        <v>No Match00</v>
      </c>
      <c r="Z40" s="78" t="str">
        <f>IF(Y40&lt;&gt;0, 'Benefits Calculation'!$T$4, "")</f>
        <v/>
      </c>
      <c r="AA40" s="48" t="str">
        <f>IF(Y40&lt;&gt;0, 'Benefits Calculation'!$U$4, "")</f>
        <v/>
      </c>
      <c r="AB40" s="48" t="s">
        <v>238</v>
      </c>
      <c r="AC40" s="48">
        <f>IF(AB40="YES", 'Benefits Calculation'!$AO$4, 0)</f>
        <v>0</v>
      </c>
      <c r="AD40" s="48">
        <f>IF(AC40="YES", 'Benefits Calculation'!$AP$4, 0)</f>
        <v>0</v>
      </c>
      <c r="AE40" s="48" t="e">
        <f t="shared" si="11"/>
        <v>#VALUE!</v>
      </c>
      <c r="AG40" s="78" t="e">
        <f>IF(Y40&lt;&gt;0, 'Existing child  Loading'!$F$2, "")/100</f>
        <v>#VALUE!</v>
      </c>
      <c r="AH40" s="78" t="e">
        <f>IF(Y40&lt;&gt;0, 'Existing child  Loading'!$M$2, "")/100</f>
        <v>#VALUE!</v>
      </c>
      <c r="AI40" s="78" t="e">
        <f>IF(Y40&lt;&gt;0, 'Existing child  Loading'!$J$2, "")/100</f>
        <v>#VALUE!</v>
      </c>
      <c r="AJ40" s="162">
        <f t="shared" si="22"/>
        <v>0</v>
      </c>
      <c r="AK40" s="78" t="e">
        <f t="shared" si="12"/>
        <v>#VALUE!</v>
      </c>
      <c r="AL40" s="48" t="e">
        <f t="shared" si="13"/>
        <v>#VALUE!</v>
      </c>
      <c r="AM40" s="48" t="e">
        <f t="shared" si="14"/>
        <v>#VALUE!</v>
      </c>
      <c r="AN40" s="48">
        <f t="shared" si="15"/>
        <v>0</v>
      </c>
      <c r="AO40" s="78">
        <f>IF(AND(I40="Dubai", K40="LSB"), Commission!$M$19, 0)</f>
        <v>0</v>
      </c>
      <c r="AP40" s="48" t="e">
        <f>IF(AN40="HSB", Commission!$F$2, IF(AN40="LSB", Commission!$F$3, "")) +AO40</f>
        <v>#VALUE!</v>
      </c>
      <c r="AQ40" s="79" t="e">
        <f t="shared" si="16"/>
        <v>#VALUE!</v>
      </c>
    </row>
    <row r="41" spans="1:43" ht="15.6" x14ac:dyDescent="0.3">
      <c r="A41" s="87">
        <v>40</v>
      </c>
      <c r="B41" s="88">
        <f>Census!B41</f>
        <v>0</v>
      </c>
      <c r="C41" s="88">
        <f>Census!C41</f>
        <v>0</v>
      </c>
      <c r="D41" s="88">
        <f>Census!D41</f>
        <v>0</v>
      </c>
      <c r="E41" s="89">
        <f>Census!E41</f>
        <v>0</v>
      </c>
      <c r="F41" s="88">
        <f>Census!Q41</f>
        <v>0</v>
      </c>
      <c r="G41" s="88">
        <f>Census!G41</f>
        <v>0</v>
      </c>
      <c r="H41" s="88">
        <f>Census!H41</f>
        <v>0</v>
      </c>
      <c r="I41" s="88">
        <f>Census!I41</f>
        <v>0</v>
      </c>
      <c r="J41" s="88">
        <f>Census!J41</f>
        <v>0</v>
      </c>
      <c r="K41" s="88">
        <f>Census!K41</f>
        <v>0</v>
      </c>
      <c r="M41" s="48">
        <f t="shared" si="20"/>
        <v>0</v>
      </c>
      <c r="N41" s="48">
        <f t="shared" si="17"/>
        <v>0</v>
      </c>
      <c r="O41" s="48">
        <f t="shared" si="18"/>
        <v>0</v>
      </c>
      <c r="P41" s="48">
        <f t="shared" ca="1" si="21"/>
        <v>125</v>
      </c>
      <c r="Q41" s="48" t="str" cm="1">
        <f t="array" aca="1" ref="Q41" ca="1">IFERROR(INDEX('Base Premium '!P:P, MATCH(1, (VALUE(LEFT('Base Premium '!P:P, FIND("-", 'Base Premium '!P:P)-1)) &lt;= P41) * (VALUE(MID('Base Premium '!P:P, FIND("-", 'Base Premium '!P:P)+1, LEN('Base Premium '!P:P))) &gt;= P41), 0)), "No Match")</f>
        <v>No Match</v>
      </c>
      <c r="R41" s="48">
        <f t="shared" si="4"/>
        <v>0</v>
      </c>
      <c r="S41" s="48">
        <f t="shared" si="5"/>
        <v>0</v>
      </c>
      <c r="T41" s="48">
        <f t="shared" si="6"/>
        <v>0</v>
      </c>
      <c r="U41" s="48">
        <f t="shared" si="7"/>
        <v>0</v>
      </c>
      <c r="V41" s="48">
        <f t="shared" si="8"/>
        <v>0</v>
      </c>
      <c r="W41" s="48">
        <f t="shared" si="9"/>
        <v>0</v>
      </c>
      <c r="X41" s="48" t="str">
        <f t="shared" ca="1" si="10"/>
        <v>No Match00</v>
      </c>
      <c r="Z41" s="78" t="str">
        <f>IF(Y41&lt;&gt;0, 'Benefits Calculation'!$T$4, "")</f>
        <v/>
      </c>
      <c r="AA41" s="48" t="str">
        <f>IF(Y41&lt;&gt;0, 'Benefits Calculation'!$U$4, "")</f>
        <v/>
      </c>
      <c r="AB41" s="48" t="s">
        <v>238</v>
      </c>
      <c r="AC41" s="48">
        <f>IF(AB41="YES", 'Benefits Calculation'!$AO$4, 0)</f>
        <v>0</v>
      </c>
      <c r="AD41" s="48">
        <f>IF(AC41="YES", 'Benefits Calculation'!$AP$4, 0)</f>
        <v>0</v>
      </c>
      <c r="AE41" s="48" t="e">
        <f t="shared" si="11"/>
        <v>#VALUE!</v>
      </c>
      <c r="AG41" s="78" t="e">
        <f>IF(Y41&lt;&gt;0, 'Existing child  Loading'!$F$2, "")/100</f>
        <v>#VALUE!</v>
      </c>
      <c r="AH41" s="78" t="e">
        <f>IF(Y41&lt;&gt;0, 'Existing child  Loading'!$M$2, "")/100</f>
        <v>#VALUE!</v>
      </c>
      <c r="AI41" s="78" t="e">
        <f>IF(Y41&lt;&gt;0, 'Existing child  Loading'!$J$2, "")/100</f>
        <v>#VALUE!</v>
      </c>
      <c r="AJ41" s="162">
        <f t="shared" si="22"/>
        <v>0</v>
      </c>
      <c r="AK41" s="78" t="e">
        <f t="shared" si="12"/>
        <v>#VALUE!</v>
      </c>
      <c r="AL41" s="48" t="e">
        <f t="shared" si="13"/>
        <v>#VALUE!</v>
      </c>
      <c r="AM41" s="48" t="e">
        <f t="shared" si="14"/>
        <v>#VALUE!</v>
      </c>
      <c r="AN41" s="48">
        <f t="shared" si="15"/>
        <v>0</v>
      </c>
      <c r="AO41" s="78">
        <f>IF(AND(I41="Dubai", K41="LSB"), Commission!$M$19, 0)</f>
        <v>0</v>
      </c>
      <c r="AP41" s="48" t="e">
        <f>IF(AN41="HSB", Commission!$F$2, IF(AN41="LSB", Commission!$F$3, "")) +AO41</f>
        <v>#VALUE!</v>
      </c>
      <c r="AQ41" s="79" t="e">
        <f t="shared" si="16"/>
        <v>#VALUE!</v>
      </c>
    </row>
    <row r="42" spans="1:43" ht="15.6" x14ac:dyDescent="0.3">
      <c r="A42" s="87">
        <v>41</v>
      </c>
      <c r="B42" s="88">
        <f>Census!B42</f>
        <v>0</v>
      </c>
      <c r="C42" s="88">
        <f>Census!C42</f>
        <v>0</v>
      </c>
      <c r="D42" s="88">
        <f>Census!D42</f>
        <v>0</v>
      </c>
      <c r="E42" s="89">
        <f>Census!E42</f>
        <v>0</v>
      </c>
      <c r="F42" s="88">
        <f>Census!Q42</f>
        <v>0</v>
      </c>
      <c r="G42" s="88">
        <f>Census!G42</f>
        <v>0</v>
      </c>
      <c r="H42" s="88">
        <f>Census!H42</f>
        <v>0</v>
      </c>
      <c r="I42" s="88">
        <f>Census!I42</f>
        <v>0</v>
      </c>
      <c r="J42" s="88">
        <f>Census!J42</f>
        <v>0</v>
      </c>
      <c r="K42" s="88">
        <f>Census!K42</f>
        <v>0</v>
      </c>
      <c r="M42" s="48">
        <f t="shared" si="20"/>
        <v>0</v>
      </c>
      <c r="N42" s="48">
        <f t="shared" si="17"/>
        <v>0</v>
      </c>
      <c r="O42" s="48">
        <f t="shared" si="18"/>
        <v>0</v>
      </c>
      <c r="P42" s="48">
        <f t="shared" ca="1" si="21"/>
        <v>125</v>
      </c>
      <c r="Q42" s="48" t="str" cm="1">
        <f t="array" aca="1" ref="Q42" ca="1">IFERROR(INDEX('Base Premium '!P:P, MATCH(1, (VALUE(LEFT('Base Premium '!P:P, FIND("-", 'Base Premium '!P:P)-1)) &lt;= P42) * (VALUE(MID('Base Premium '!P:P, FIND("-", 'Base Premium '!P:P)+1, LEN('Base Premium '!P:P))) &gt;= P42), 0)), "No Match")</f>
        <v>No Match</v>
      </c>
      <c r="R42" s="48">
        <f t="shared" si="4"/>
        <v>0</v>
      </c>
      <c r="S42" s="48">
        <f t="shared" si="5"/>
        <v>0</v>
      </c>
      <c r="T42" s="48">
        <f t="shared" si="6"/>
        <v>0</v>
      </c>
      <c r="U42" s="48">
        <f t="shared" si="7"/>
        <v>0</v>
      </c>
      <c r="V42" s="48">
        <f t="shared" si="8"/>
        <v>0</v>
      </c>
      <c r="W42" s="48">
        <f t="shared" si="9"/>
        <v>0</v>
      </c>
      <c r="X42" s="48" t="str">
        <f t="shared" ca="1" si="10"/>
        <v>No Match00</v>
      </c>
      <c r="Z42" s="78" t="str">
        <f>IF(Y42&lt;&gt;0, 'Benefits Calculation'!$T$4, "")</f>
        <v/>
      </c>
      <c r="AA42" s="48" t="str">
        <f>IF(Y42&lt;&gt;0, 'Benefits Calculation'!$U$4, "")</f>
        <v/>
      </c>
      <c r="AB42" s="48" t="s">
        <v>238</v>
      </c>
      <c r="AC42" s="48">
        <f>IF(AB42="YES", 'Benefits Calculation'!$AO$4, 0)</f>
        <v>0</v>
      </c>
      <c r="AD42" s="48">
        <f>IF(AC42="YES", 'Benefits Calculation'!$AP$4, 0)</f>
        <v>0</v>
      </c>
      <c r="AE42" s="48" t="e">
        <f t="shared" si="11"/>
        <v>#VALUE!</v>
      </c>
      <c r="AG42" s="78" t="e">
        <f>IF(Y42&lt;&gt;0, 'Existing child  Loading'!$F$2, "")/100</f>
        <v>#VALUE!</v>
      </c>
      <c r="AH42" s="78" t="e">
        <f>IF(Y42&lt;&gt;0, 'Existing child  Loading'!$M$2, "")/100</f>
        <v>#VALUE!</v>
      </c>
      <c r="AI42" s="78" t="e">
        <f>IF(Y42&lt;&gt;0, 'Existing child  Loading'!$J$2, "")/100</f>
        <v>#VALUE!</v>
      </c>
      <c r="AJ42" s="162">
        <f t="shared" si="22"/>
        <v>0</v>
      </c>
      <c r="AK42" s="78" t="e">
        <f t="shared" si="12"/>
        <v>#VALUE!</v>
      </c>
      <c r="AL42" s="48" t="e">
        <f t="shared" si="13"/>
        <v>#VALUE!</v>
      </c>
      <c r="AM42" s="48" t="e">
        <f t="shared" si="14"/>
        <v>#VALUE!</v>
      </c>
      <c r="AN42" s="48">
        <f t="shared" si="15"/>
        <v>0</v>
      </c>
      <c r="AO42" s="78">
        <f>IF(AND(I42="Dubai", K42="LSB"), Commission!$M$19, 0)</f>
        <v>0</v>
      </c>
      <c r="AP42" s="48" t="e">
        <f>IF(AN42="HSB", Commission!$F$2, IF(AN42="LSB", Commission!$F$3, "")) +AO42</f>
        <v>#VALUE!</v>
      </c>
      <c r="AQ42" s="79" t="e">
        <f t="shared" si="16"/>
        <v>#VALUE!</v>
      </c>
    </row>
    <row r="43" spans="1:43" ht="15.6" x14ac:dyDescent="0.3">
      <c r="A43" s="87">
        <v>42</v>
      </c>
      <c r="B43" s="88">
        <f>Census!B43</f>
        <v>0</v>
      </c>
      <c r="C43" s="88">
        <f>Census!C43</f>
        <v>0</v>
      </c>
      <c r="D43" s="88">
        <f>Census!D43</f>
        <v>0</v>
      </c>
      <c r="E43" s="89">
        <f>Census!E43</f>
        <v>0</v>
      </c>
      <c r="F43" s="88">
        <f>Census!Q43</f>
        <v>0</v>
      </c>
      <c r="G43" s="88">
        <f>Census!G43</f>
        <v>0</v>
      </c>
      <c r="H43" s="88">
        <f>Census!H43</f>
        <v>0</v>
      </c>
      <c r="I43" s="88">
        <f>Census!I43</f>
        <v>0</v>
      </c>
      <c r="J43" s="88">
        <f>Census!J43</f>
        <v>0</v>
      </c>
      <c r="K43" s="88">
        <f>Census!K43</f>
        <v>0</v>
      </c>
      <c r="M43" s="48">
        <f t="shared" si="20"/>
        <v>0</v>
      </c>
      <c r="N43" s="48">
        <f t="shared" si="17"/>
        <v>0</v>
      </c>
      <c r="O43" s="48">
        <f t="shared" si="18"/>
        <v>0</v>
      </c>
      <c r="P43" s="48">
        <f t="shared" ca="1" si="21"/>
        <v>125</v>
      </c>
      <c r="Q43" s="48" t="str" cm="1">
        <f t="array" aca="1" ref="Q43" ca="1">IFERROR(INDEX('Base Premium '!P:P, MATCH(1, (VALUE(LEFT('Base Premium '!P:P, FIND("-", 'Base Premium '!P:P)-1)) &lt;= P43) * (VALUE(MID('Base Premium '!P:P, FIND("-", 'Base Premium '!P:P)+1, LEN('Base Premium '!P:P))) &gt;= P43), 0)), "No Match")</f>
        <v>No Match</v>
      </c>
      <c r="R43" s="48">
        <f t="shared" si="4"/>
        <v>0</v>
      </c>
      <c r="S43" s="48">
        <f t="shared" si="5"/>
        <v>0</v>
      </c>
      <c r="T43" s="48">
        <f t="shared" si="6"/>
        <v>0</v>
      </c>
      <c r="U43" s="48">
        <f t="shared" si="7"/>
        <v>0</v>
      </c>
      <c r="V43" s="48">
        <f t="shared" si="8"/>
        <v>0</v>
      </c>
      <c r="W43" s="48">
        <f t="shared" si="9"/>
        <v>0</v>
      </c>
      <c r="X43" s="48" t="str">
        <f t="shared" ca="1" si="10"/>
        <v>No Match00</v>
      </c>
      <c r="Z43" s="78" t="str">
        <f>IF(Y43&lt;&gt;0, 'Benefits Calculation'!$T$4, "")</f>
        <v/>
      </c>
      <c r="AA43" s="48" t="str">
        <f>IF(Y43&lt;&gt;0, 'Benefits Calculation'!$U$4, "")</f>
        <v/>
      </c>
      <c r="AB43" s="48" t="s">
        <v>238</v>
      </c>
      <c r="AC43" s="48">
        <f>IF(AB43="YES", 'Benefits Calculation'!$AO$4, 0)</f>
        <v>0</v>
      </c>
      <c r="AD43" s="48">
        <f>IF(AC43="YES", 'Benefits Calculation'!$AP$4, 0)</f>
        <v>0</v>
      </c>
      <c r="AE43" s="48" t="e">
        <f t="shared" si="11"/>
        <v>#VALUE!</v>
      </c>
      <c r="AG43" s="78" t="e">
        <f>IF(Y43&lt;&gt;0, 'Existing child  Loading'!$F$2, "")/100</f>
        <v>#VALUE!</v>
      </c>
      <c r="AH43" s="78" t="e">
        <f>IF(Y43&lt;&gt;0, 'Existing child  Loading'!$M$2, "")/100</f>
        <v>#VALUE!</v>
      </c>
      <c r="AI43" s="78" t="e">
        <f>IF(Y43&lt;&gt;0, 'Existing child  Loading'!$J$2, "")/100</f>
        <v>#VALUE!</v>
      </c>
      <c r="AJ43" s="162">
        <f t="shared" si="22"/>
        <v>0</v>
      </c>
      <c r="AK43" s="78" t="e">
        <f t="shared" si="12"/>
        <v>#VALUE!</v>
      </c>
      <c r="AL43" s="48" t="e">
        <f t="shared" si="13"/>
        <v>#VALUE!</v>
      </c>
      <c r="AM43" s="48" t="e">
        <f t="shared" si="14"/>
        <v>#VALUE!</v>
      </c>
      <c r="AN43" s="48">
        <f t="shared" si="15"/>
        <v>0</v>
      </c>
      <c r="AO43" s="78">
        <f>IF(AND(I43="Dubai", K43="LSB"), Commission!$M$19, 0)</f>
        <v>0</v>
      </c>
      <c r="AP43" s="48" t="e">
        <f>IF(AN43="HSB", Commission!$F$2, IF(AN43="LSB", Commission!$F$3, "")) +AO43</f>
        <v>#VALUE!</v>
      </c>
      <c r="AQ43" s="79" t="e">
        <f t="shared" si="16"/>
        <v>#VALUE!</v>
      </c>
    </row>
    <row r="44" spans="1:43" ht="15.6" x14ac:dyDescent="0.3">
      <c r="A44" s="87">
        <v>43</v>
      </c>
      <c r="B44" s="88">
        <f>Census!B44</f>
        <v>0</v>
      </c>
      <c r="C44" s="88">
        <f>Census!C44</f>
        <v>0</v>
      </c>
      <c r="D44" s="88">
        <f>Census!D44</f>
        <v>0</v>
      </c>
      <c r="E44" s="89">
        <f>Census!E44</f>
        <v>0</v>
      </c>
      <c r="F44" s="88">
        <f>Census!Q44</f>
        <v>0</v>
      </c>
      <c r="G44" s="88">
        <f>Census!G44</f>
        <v>0</v>
      </c>
      <c r="H44" s="88">
        <f>Census!H44</f>
        <v>0</v>
      </c>
      <c r="I44" s="88">
        <f>Census!I44</f>
        <v>0</v>
      </c>
      <c r="J44" s="88">
        <f>Census!J44</f>
        <v>0</v>
      </c>
      <c r="K44" s="88">
        <f>Census!K44</f>
        <v>0</v>
      </c>
      <c r="M44" s="48">
        <f t="shared" si="20"/>
        <v>0</v>
      </c>
      <c r="N44" s="48">
        <f t="shared" si="17"/>
        <v>0</v>
      </c>
      <c r="O44" s="48">
        <f t="shared" si="18"/>
        <v>0</v>
      </c>
      <c r="P44" s="48">
        <f t="shared" ca="1" si="21"/>
        <v>125</v>
      </c>
      <c r="Q44" s="48" t="str" cm="1">
        <f t="array" aca="1" ref="Q44" ca="1">IFERROR(INDEX('Base Premium '!P:P, MATCH(1, (VALUE(LEFT('Base Premium '!P:P, FIND("-", 'Base Premium '!P:P)-1)) &lt;= P44) * (VALUE(MID('Base Premium '!P:P, FIND("-", 'Base Premium '!P:P)+1, LEN('Base Premium '!P:P))) &gt;= P44), 0)), "No Match")</f>
        <v>No Match</v>
      </c>
      <c r="R44" s="48">
        <f t="shared" si="4"/>
        <v>0</v>
      </c>
      <c r="S44" s="48">
        <f t="shared" si="5"/>
        <v>0</v>
      </c>
      <c r="T44" s="48">
        <f t="shared" si="6"/>
        <v>0</v>
      </c>
      <c r="U44" s="48">
        <f t="shared" si="7"/>
        <v>0</v>
      </c>
      <c r="V44" s="48">
        <f t="shared" si="8"/>
        <v>0</v>
      </c>
      <c r="W44" s="48">
        <f t="shared" si="9"/>
        <v>0</v>
      </c>
      <c r="X44" s="48" t="str">
        <f t="shared" ca="1" si="10"/>
        <v>No Match00</v>
      </c>
      <c r="Z44" s="78" t="str">
        <f>IF(Y44&lt;&gt;0, 'Benefits Calculation'!$T$4, "")</f>
        <v/>
      </c>
      <c r="AA44" s="48" t="str">
        <f>IF(Y44&lt;&gt;0, 'Benefits Calculation'!$U$4, "")</f>
        <v/>
      </c>
      <c r="AB44" s="48" t="s">
        <v>238</v>
      </c>
      <c r="AC44" s="48">
        <f>IF(AB44="YES", 'Benefits Calculation'!$AO$4, 0)</f>
        <v>0</v>
      </c>
      <c r="AD44" s="48">
        <f>IF(AC44="YES", 'Benefits Calculation'!$AP$4, 0)</f>
        <v>0</v>
      </c>
      <c r="AE44" s="48" t="e">
        <f t="shared" si="11"/>
        <v>#VALUE!</v>
      </c>
      <c r="AG44" s="78" t="e">
        <f>IF(Y44&lt;&gt;0, 'Existing child  Loading'!$F$2, "")/100</f>
        <v>#VALUE!</v>
      </c>
      <c r="AH44" s="78" t="e">
        <f>IF(Y44&lt;&gt;0, 'Existing child  Loading'!$M$2, "")/100</f>
        <v>#VALUE!</v>
      </c>
      <c r="AI44" s="78" t="e">
        <f>IF(Y44&lt;&gt;0, 'Existing child  Loading'!$J$2, "")/100</f>
        <v>#VALUE!</v>
      </c>
      <c r="AJ44" s="162">
        <f t="shared" si="22"/>
        <v>0</v>
      </c>
      <c r="AK44" s="78" t="e">
        <f t="shared" si="12"/>
        <v>#VALUE!</v>
      </c>
      <c r="AL44" s="48" t="e">
        <f t="shared" si="13"/>
        <v>#VALUE!</v>
      </c>
      <c r="AM44" s="48" t="e">
        <f t="shared" si="14"/>
        <v>#VALUE!</v>
      </c>
      <c r="AN44" s="48">
        <f t="shared" si="15"/>
        <v>0</v>
      </c>
      <c r="AO44" s="78">
        <f>IF(AND(I44="Dubai", K44="LSB"), Commission!$M$19, 0)</f>
        <v>0</v>
      </c>
      <c r="AP44" s="48" t="e">
        <f>IF(AN44="HSB", Commission!$F$2, IF(AN44="LSB", Commission!$F$3, "")) +AO44</f>
        <v>#VALUE!</v>
      </c>
      <c r="AQ44" s="79" t="e">
        <f t="shared" si="16"/>
        <v>#VALUE!</v>
      </c>
    </row>
    <row r="45" spans="1:43" ht="15.6" x14ac:dyDescent="0.3">
      <c r="A45" s="87">
        <v>44</v>
      </c>
      <c r="B45" s="88">
        <f>Census!B45</f>
        <v>0</v>
      </c>
      <c r="C45" s="88">
        <f>Census!C45</f>
        <v>0</v>
      </c>
      <c r="D45" s="88">
        <f>Census!D45</f>
        <v>0</v>
      </c>
      <c r="E45" s="89">
        <f>Census!E45</f>
        <v>0</v>
      </c>
      <c r="F45" s="88">
        <f>Census!Q45</f>
        <v>0</v>
      </c>
      <c r="G45" s="88">
        <f>Census!G45</f>
        <v>0</v>
      </c>
      <c r="H45" s="88">
        <f>Census!H45</f>
        <v>0</v>
      </c>
      <c r="I45" s="88">
        <f>Census!I45</f>
        <v>0</v>
      </c>
      <c r="J45" s="88">
        <f>Census!J45</f>
        <v>0</v>
      </c>
      <c r="K45" s="88">
        <f>Census!K45</f>
        <v>0</v>
      </c>
      <c r="M45" s="48">
        <f t="shared" si="20"/>
        <v>0</v>
      </c>
      <c r="N45" s="48">
        <f t="shared" si="17"/>
        <v>0</v>
      </c>
      <c r="O45" s="48">
        <f t="shared" si="18"/>
        <v>0</v>
      </c>
      <c r="P45" s="48">
        <f t="shared" ca="1" si="21"/>
        <v>125</v>
      </c>
      <c r="Q45" s="48" t="str" cm="1">
        <f t="array" aca="1" ref="Q45" ca="1">IFERROR(INDEX('Base Premium '!P:P, MATCH(1, (VALUE(LEFT('Base Premium '!P:P, FIND("-", 'Base Premium '!P:P)-1)) &lt;= P45) * (VALUE(MID('Base Premium '!P:P, FIND("-", 'Base Premium '!P:P)+1, LEN('Base Premium '!P:P))) &gt;= P45), 0)), "No Match")</f>
        <v>No Match</v>
      </c>
      <c r="R45" s="48">
        <f t="shared" si="4"/>
        <v>0</v>
      </c>
      <c r="S45" s="48">
        <f t="shared" si="5"/>
        <v>0</v>
      </c>
      <c r="T45" s="48">
        <f t="shared" si="6"/>
        <v>0</v>
      </c>
      <c r="U45" s="48">
        <f t="shared" si="7"/>
        <v>0</v>
      </c>
      <c r="V45" s="48">
        <f t="shared" si="8"/>
        <v>0</v>
      </c>
      <c r="W45" s="48">
        <f t="shared" si="9"/>
        <v>0</v>
      </c>
      <c r="X45" s="48" t="str">
        <f t="shared" ca="1" si="10"/>
        <v>No Match00</v>
      </c>
      <c r="Z45" s="78" t="str">
        <f>IF(Y45&lt;&gt;0, 'Benefits Calculation'!$T$4, "")</f>
        <v/>
      </c>
      <c r="AA45" s="48" t="str">
        <f>IF(Y45&lt;&gt;0, 'Benefits Calculation'!$U$4, "")</f>
        <v/>
      </c>
      <c r="AB45" s="48" t="s">
        <v>238</v>
      </c>
      <c r="AC45" s="48">
        <f>IF(AB45="YES", 'Benefits Calculation'!$AO$4, 0)</f>
        <v>0</v>
      </c>
      <c r="AD45" s="48">
        <f>IF(AC45="YES", 'Benefits Calculation'!$AP$4, 0)</f>
        <v>0</v>
      </c>
      <c r="AE45" s="48" t="e">
        <f t="shared" si="11"/>
        <v>#VALUE!</v>
      </c>
      <c r="AG45" s="78" t="e">
        <f>IF(Y45&lt;&gt;0, 'Existing child  Loading'!$F$2, "")/100</f>
        <v>#VALUE!</v>
      </c>
      <c r="AH45" s="78" t="e">
        <f>IF(Y45&lt;&gt;0, 'Existing child  Loading'!$M$2, "")/100</f>
        <v>#VALUE!</v>
      </c>
      <c r="AI45" s="78" t="e">
        <f>IF(Y45&lt;&gt;0, 'Existing child  Loading'!$J$2, "")/100</f>
        <v>#VALUE!</v>
      </c>
      <c r="AJ45" s="162">
        <f t="shared" si="22"/>
        <v>0</v>
      </c>
      <c r="AK45" s="78" t="e">
        <f t="shared" si="12"/>
        <v>#VALUE!</v>
      </c>
      <c r="AL45" s="48" t="e">
        <f t="shared" si="13"/>
        <v>#VALUE!</v>
      </c>
      <c r="AM45" s="48" t="e">
        <f t="shared" si="14"/>
        <v>#VALUE!</v>
      </c>
      <c r="AN45" s="48">
        <f t="shared" si="15"/>
        <v>0</v>
      </c>
      <c r="AO45" s="78">
        <f>IF(AND(I45="Dubai", K45="LSB"), Commission!$M$19, 0)</f>
        <v>0</v>
      </c>
      <c r="AP45" s="48" t="e">
        <f>IF(AN45="HSB", Commission!$F$2, IF(AN45="LSB", Commission!$F$3, "")) +AO45</f>
        <v>#VALUE!</v>
      </c>
      <c r="AQ45" s="79" t="e">
        <f t="shared" si="16"/>
        <v>#VALUE!</v>
      </c>
    </row>
    <row r="46" spans="1:43" ht="15.6" x14ac:dyDescent="0.3">
      <c r="A46" s="87">
        <v>45</v>
      </c>
      <c r="B46" s="88">
        <f>Census!B46</f>
        <v>0</v>
      </c>
      <c r="C46" s="88">
        <f>Census!C46</f>
        <v>0</v>
      </c>
      <c r="D46" s="88">
        <f>Census!D46</f>
        <v>0</v>
      </c>
      <c r="E46" s="89">
        <f>Census!E46</f>
        <v>0</v>
      </c>
      <c r="F46" s="88">
        <f>Census!Q46</f>
        <v>0</v>
      </c>
      <c r="G46" s="88">
        <f>Census!G46</f>
        <v>0</v>
      </c>
      <c r="H46" s="88">
        <f>Census!H46</f>
        <v>0</v>
      </c>
      <c r="I46" s="88">
        <f>Census!I46</f>
        <v>0</v>
      </c>
      <c r="J46" s="88">
        <f>Census!J46</f>
        <v>0</v>
      </c>
      <c r="K46" s="88">
        <f>Census!K46</f>
        <v>0</v>
      </c>
      <c r="M46" s="48">
        <f t="shared" si="20"/>
        <v>0</v>
      </c>
      <c r="N46" s="48">
        <f t="shared" si="17"/>
        <v>0</v>
      </c>
      <c r="O46" s="48">
        <f t="shared" si="18"/>
        <v>0</v>
      </c>
      <c r="P46" s="48">
        <f t="shared" ca="1" si="21"/>
        <v>125</v>
      </c>
      <c r="Q46" s="48" t="str" cm="1">
        <f t="array" aca="1" ref="Q46" ca="1">IFERROR(INDEX('Base Premium '!P:P, MATCH(1, (VALUE(LEFT('Base Premium '!P:P, FIND("-", 'Base Premium '!P:P)-1)) &lt;= P46) * (VALUE(MID('Base Premium '!P:P, FIND("-", 'Base Premium '!P:P)+1, LEN('Base Premium '!P:P))) &gt;= P46), 0)), "No Match")</f>
        <v>No Match</v>
      </c>
      <c r="R46" s="48">
        <f t="shared" si="4"/>
        <v>0</v>
      </c>
      <c r="S46" s="48">
        <f t="shared" si="5"/>
        <v>0</v>
      </c>
      <c r="T46" s="48">
        <f t="shared" si="6"/>
        <v>0</v>
      </c>
      <c r="U46" s="48">
        <f t="shared" si="7"/>
        <v>0</v>
      </c>
      <c r="V46" s="48">
        <f t="shared" si="8"/>
        <v>0</v>
      </c>
      <c r="W46" s="48">
        <f t="shared" si="9"/>
        <v>0</v>
      </c>
      <c r="X46" s="48" t="str">
        <f t="shared" ca="1" si="10"/>
        <v>No Match00</v>
      </c>
      <c r="Z46" s="78" t="str">
        <f>IF(Y46&lt;&gt;0, 'Benefits Calculation'!$T$4, "")</f>
        <v/>
      </c>
      <c r="AA46" s="48" t="str">
        <f>IF(Y46&lt;&gt;0, 'Benefits Calculation'!$U$4, "")</f>
        <v/>
      </c>
      <c r="AB46" s="48" t="s">
        <v>238</v>
      </c>
      <c r="AC46" s="48">
        <f>IF(AB46="YES", 'Benefits Calculation'!$AO$4, 0)</f>
        <v>0</v>
      </c>
      <c r="AD46" s="48">
        <f>IF(AC46="YES", 'Benefits Calculation'!$AP$4, 0)</f>
        <v>0</v>
      </c>
      <c r="AE46" s="48" t="e">
        <f t="shared" si="11"/>
        <v>#VALUE!</v>
      </c>
      <c r="AG46" s="78" t="e">
        <f>IF(Y46&lt;&gt;0, 'Existing child  Loading'!$F$2, "")/100</f>
        <v>#VALUE!</v>
      </c>
      <c r="AH46" s="78" t="e">
        <f>IF(Y46&lt;&gt;0, 'Existing child  Loading'!$M$2, "")/100</f>
        <v>#VALUE!</v>
      </c>
      <c r="AI46" s="78" t="e">
        <f>IF(Y46&lt;&gt;0, 'Existing child  Loading'!$J$2, "")/100</f>
        <v>#VALUE!</v>
      </c>
      <c r="AJ46" s="162">
        <f t="shared" si="22"/>
        <v>0</v>
      </c>
      <c r="AK46" s="78" t="e">
        <f t="shared" si="12"/>
        <v>#VALUE!</v>
      </c>
      <c r="AL46" s="48" t="e">
        <f t="shared" si="13"/>
        <v>#VALUE!</v>
      </c>
      <c r="AM46" s="48" t="e">
        <f t="shared" si="14"/>
        <v>#VALUE!</v>
      </c>
      <c r="AN46" s="48">
        <f t="shared" si="15"/>
        <v>0</v>
      </c>
      <c r="AO46" s="78">
        <f>IF(AND(I46="Dubai", K46="LSB"), Commission!$M$19, 0)</f>
        <v>0</v>
      </c>
      <c r="AP46" s="48" t="e">
        <f>IF(AN46="HSB", Commission!$F$2, IF(AN46="LSB", Commission!$F$3, "")) +AO46</f>
        <v>#VALUE!</v>
      </c>
      <c r="AQ46" s="79" t="e">
        <f t="shared" si="16"/>
        <v>#VALUE!</v>
      </c>
    </row>
    <row r="47" spans="1:43" ht="15.6" x14ac:dyDescent="0.3">
      <c r="A47" s="87">
        <v>46</v>
      </c>
      <c r="B47" s="88">
        <f>Census!B47</f>
        <v>0</v>
      </c>
      <c r="C47" s="88">
        <f>Census!C47</f>
        <v>0</v>
      </c>
      <c r="D47" s="88">
        <f>Census!D47</f>
        <v>0</v>
      </c>
      <c r="E47" s="89">
        <f>Census!E47</f>
        <v>0</v>
      </c>
      <c r="F47" s="88">
        <f>Census!Q47</f>
        <v>0</v>
      </c>
      <c r="G47" s="88">
        <f>Census!G47</f>
        <v>0</v>
      </c>
      <c r="H47" s="88">
        <f>Census!H47</f>
        <v>0</v>
      </c>
      <c r="I47" s="88">
        <f>Census!I47</f>
        <v>0</v>
      </c>
      <c r="J47" s="88">
        <f>Census!J47</f>
        <v>0</v>
      </c>
      <c r="K47" s="88">
        <f>Census!K47</f>
        <v>0</v>
      </c>
      <c r="M47" s="48">
        <f t="shared" si="20"/>
        <v>0</v>
      </c>
      <c r="N47" s="48">
        <f t="shared" si="17"/>
        <v>0</v>
      </c>
      <c r="O47" s="48">
        <f t="shared" si="18"/>
        <v>0</v>
      </c>
      <c r="P47" s="48">
        <f t="shared" ca="1" si="21"/>
        <v>125</v>
      </c>
      <c r="Q47" s="48" t="str" cm="1">
        <f t="array" aca="1" ref="Q47" ca="1">IFERROR(INDEX('Base Premium '!P:P, MATCH(1, (VALUE(LEFT('Base Premium '!P:P, FIND("-", 'Base Premium '!P:P)-1)) &lt;= P47) * (VALUE(MID('Base Premium '!P:P, FIND("-", 'Base Premium '!P:P)+1, LEN('Base Premium '!P:P))) &gt;= P47), 0)), "No Match")</f>
        <v>No Match</v>
      </c>
      <c r="R47" s="48">
        <f t="shared" si="4"/>
        <v>0</v>
      </c>
      <c r="S47" s="48">
        <f t="shared" si="5"/>
        <v>0</v>
      </c>
      <c r="T47" s="48">
        <f t="shared" si="6"/>
        <v>0</v>
      </c>
      <c r="U47" s="48">
        <f t="shared" si="7"/>
        <v>0</v>
      </c>
      <c r="V47" s="48">
        <f t="shared" si="8"/>
        <v>0</v>
      </c>
      <c r="W47" s="48">
        <f t="shared" si="9"/>
        <v>0</v>
      </c>
      <c r="X47" s="48" t="str">
        <f t="shared" ca="1" si="10"/>
        <v>No Match00</v>
      </c>
      <c r="Z47" s="78" t="str">
        <f>IF(Y47&lt;&gt;0, 'Benefits Calculation'!$T$4, "")</f>
        <v/>
      </c>
      <c r="AA47" s="48" t="str">
        <f>IF(Y47&lt;&gt;0, 'Benefits Calculation'!$U$4, "")</f>
        <v/>
      </c>
      <c r="AB47" s="48" t="s">
        <v>238</v>
      </c>
      <c r="AC47" s="48">
        <f>IF(AB47="YES", 'Benefits Calculation'!$AO$4, 0)</f>
        <v>0</v>
      </c>
      <c r="AD47" s="48">
        <f>IF(AC47="YES", 'Benefits Calculation'!$AP$4, 0)</f>
        <v>0</v>
      </c>
      <c r="AE47" s="48" t="e">
        <f t="shared" si="11"/>
        <v>#VALUE!</v>
      </c>
      <c r="AG47" s="78" t="e">
        <f>IF(Y47&lt;&gt;0, 'Existing child  Loading'!$F$2, "")/100</f>
        <v>#VALUE!</v>
      </c>
      <c r="AH47" s="78" t="e">
        <f>IF(Y47&lt;&gt;0, 'Existing child  Loading'!$M$2, "")/100</f>
        <v>#VALUE!</v>
      </c>
      <c r="AI47" s="78" t="e">
        <f>IF(Y47&lt;&gt;0, 'Existing child  Loading'!$J$2, "")/100</f>
        <v>#VALUE!</v>
      </c>
      <c r="AJ47" s="162">
        <f t="shared" si="22"/>
        <v>0</v>
      </c>
      <c r="AK47" s="78" t="e">
        <f t="shared" si="12"/>
        <v>#VALUE!</v>
      </c>
      <c r="AL47" s="48" t="e">
        <f t="shared" si="13"/>
        <v>#VALUE!</v>
      </c>
      <c r="AM47" s="48" t="e">
        <f t="shared" si="14"/>
        <v>#VALUE!</v>
      </c>
      <c r="AN47" s="48">
        <f t="shared" si="15"/>
        <v>0</v>
      </c>
      <c r="AO47" s="78">
        <f>IF(AND(I47="Dubai", K47="LSB"), Commission!$M$19, 0)</f>
        <v>0</v>
      </c>
      <c r="AP47" s="48" t="e">
        <f>IF(AN47="HSB", Commission!$F$2, IF(AN47="LSB", Commission!$F$3, "")) +AO47</f>
        <v>#VALUE!</v>
      </c>
      <c r="AQ47" s="79" t="e">
        <f t="shared" si="16"/>
        <v>#VALUE!</v>
      </c>
    </row>
    <row r="48" spans="1:43" ht="15.6" x14ac:dyDescent="0.3">
      <c r="A48" s="87">
        <v>47</v>
      </c>
      <c r="B48" s="88">
        <f>Census!B48</f>
        <v>0</v>
      </c>
      <c r="C48" s="88">
        <f>Census!C48</f>
        <v>0</v>
      </c>
      <c r="D48" s="88">
        <f>Census!D48</f>
        <v>0</v>
      </c>
      <c r="E48" s="89">
        <f>Census!E48</f>
        <v>0</v>
      </c>
      <c r="F48" s="88">
        <f>Census!Q48</f>
        <v>0</v>
      </c>
      <c r="G48" s="88">
        <f>Census!G48</f>
        <v>0</v>
      </c>
      <c r="H48" s="88">
        <f>Census!H48</f>
        <v>0</v>
      </c>
      <c r="I48" s="88">
        <f>Census!I48</f>
        <v>0</v>
      </c>
      <c r="J48" s="88">
        <f>Census!J48</f>
        <v>0</v>
      </c>
      <c r="K48" s="88">
        <f>Census!K48</f>
        <v>0</v>
      </c>
      <c r="M48" s="48">
        <f t="shared" si="20"/>
        <v>0</v>
      </c>
      <c r="N48" s="48">
        <f t="shared" si="17"/>
        <v>0</v>
      </c>
      <c r="O48" s="48">
        <f t="shared" si="18"/>
        <v>0</v>
      </c>
      <c r="P48" s="48">
        <f t="shared" ca="1" si="21"/>
        <v>125</v>
      </c>
      <c r="Q48" s="48" t="str" cm="1">
        <f t="array" aca="1" ref="Q48" ca="1">IFERROR(INDEX('Base Premium '!P:P, MATCH(1, (VALUE(LEFT('Base Premium '!P:P, FIND("-", 'Base Premium '!P:P)-1)) &lt;= P48) * (VALUE(MID('Base Premium '!P:P, FIND("-", 'Base Premium '!P:P)+1, LEN('Base Premium '!P:P))) &gt;= P48), 0)), "No Match")</f>
        <v>No Match</v>
      </c>
      <c r="R48" s="48">
        <f t="shared" si="4"/>
        <v>0</v>
      </c>
      <c r="S48" s="48">
        <f t="shared" si="5"/>
        <v>0</v>
      </c>
      <c r="T48" s="48">
        <f t="shared" si="6"/>
        <v>0</v>
      </c>
      <c r="U48" s="48">
        <f t="shared" si="7"/>
        <v>0</v>
      </c>
      <c r="V48" s="48">
        <f t="shared" si="8"/>
        <v>0</v>
      </c>
      <c r="W48" s="48">
        <f t="shared" si="9"/>
        <v>0</v>
      </c>
      <c r="X48" s="48" t="str">
        <f t="shared" ca="1" si="10"/>
        <v>No Match00</v>
      </c>
      <c r="Z48" s="78" t="str">
        <f>IF(Y48&lt;&gt;0, 'Benefits Calculation'!$T$4, "")</f>
        <v/>
      </c>
      <c r="AA48" s="48" t="str">
        <f>IF(Y48&lt;&gt;0, 'Benefits Calculation'!$U$4, "")</f>
        <v/>
      </c>
      <c r="AB48" s="48" t="s">
        <v>238</v>
      </c>
      <c r="AC48" s="48">
        <f>IF(AB48="YES", 'Benefits Calculation'!$AO$4, 0)</f>
        <v>0</v>
      </c>
      <c r="AD48" s="48">
        <f>IF(AC48="YES", 'Benefits Calculation'!$AP$4, 0)</f>
        <v>0</v>
      </c>
      <c r="AE48" s="48" t="e">
        <f t="shared" si="11"/>
        <v>#VALUE!</v>
      </c>
      <c r="AG48" s="78" t="e">
        <f>IF(Y48&lt;&gt;0, 'Existing child  Loading'!$F$2, "")/100</f>
        <v>#VALUE!</v>
      </c>
      <c r="AH48" s="78" t="e">
        <f>IF(Y48&lt;&gt;0, 'Existing child  Loading'!$M$2, "")/100</f>
        <v>#VALUE!</v>
      </c>
      <c r="AI48" s="78" t="e">
        <f>IF(Y48&lt;&gt;0, 'Existing child  Loading'!$J$2, "")/100</f>
        <v>#VALUE!</v>
      </c>
      <c r="AJ48" s="162">
        <f t="shared" si="22"/>
        <v>0</v>
      </c>
      <c r="AK48" s="78" t="e">
        <f t="shared" si="12"/>
        <v>#VALUE!</v>
      </c>
      <c r="AL48" s="48" t="e">
        <f t="shared" si="13"/>
        <v>#VALUE!</v>
      </c>
      <c r="AM48" s="48" t="e">
        <f t="shared" si="14"/>
        <v>#VALUE!</v>
      </c>
      <c r="AN48" s="48">
        <f t="shared" si="15"/>
        <v>0</v>
      </c>
      <c r="AO48" s="78">
        <f>IF(AND(I48="Dubai", K48="LSB"), Commission!$M$19, 0)</f>
        <v>0</v>
      </c>
      <c r="AP48" s="48" t="e">
        <f>IF(AN48="HSB", Commission!$F$2, IF(AN48="LSB", Commission!$F$3, "")) +AO48</f>
        <v>#VALUE!</v>
      </c>
      <c r="AQ48" s="79" t="e">
        <f t="shared" si="16"/>
        <v>#VALUE!</v>
      </c>
    </row>
    <row r="49" spans="1:43" ht="15.6" x14ac:dyDescent="0.3">
      <c r="A49" s="87">
        <v>48</v>
      </c>
      <c r="B49" s="88">
        <f>Census!B49</f>
        <v>0</v>
      </c>
      <c r="C49" s="88">
        <f>Census!C49</f>
        <v>0</v>
      </c>
      <c r="D49" s="88">
        <f>Census!D49</f>
        <v>0</v>
      </c>
      <c r="E49" s="89">
        <f>Census!E49</f>
        <v>0</v>
      </c>
      <c r="F49" s="88">
        <f>Census!Q49</f>
        <v>0</v>
      </c>
      <c r="G49" s="88">
        <f>Census!G49</f>
        <v>0</v>
      </c>
      <c r="H49" s="88">
        <f>Census!H49</f>
        <v>0</v>
      </c>
      <c r="I49" s="88">
        <f>Census!I49</f>
        <v>0</v>
      </c>
      <c r="J49" s="88">
        <f>Census!J49</f>
        <v>0</v>
      </c>
      <c r="K49" s="88">
        <f>Census!K49</f>
        <v>0</v>
      </c>
      <c r="M49" s="48">
        <f t="shared" si="20"/>
        <v>0</v>
      </c>
      <c r="N49" s="48">
        <f t="shared" si="17"/>
        <v>0</v>
      </c>
      <c r="O49" s="48">
        <f t="shared" si="18"/>
        <v>0</v>
      </c>
      <c r="P49" s="48">
        <f t="shared" ca="1" si="21"/>
        <v>125</v>
      </c>
      <c r="Q49" s="48" t="str" cm="1">
        <f t="array" aca="1" ref="Q49" ca="1">IFERROR(INDEX('Base Premium '!P:P, MATCH(1, (VALUE(LEFT('Base Premium '!P:P, FIND("-", 'Base Premium '!P:P)-1)) &lt;= P49) * (VALUE(MID('Base Premium '!P:P, FIND("-", 'Base Premium '!P:P)+1, LEN('Base Premium '!P:P))) &gt;= P49), 0)), "No Match")</f>
        <v>No Match</v>
      </c>
      <c r="R49" s="48">
        <f t="shared" si="4"/>
        <v>0</v>
      </c>
      <c r="S49" s="48">
        <f t="shared" si="5"/>
        <v>0</v>
      </c>
      <c r="T49" s="48">
        <f t="shared" si="6"/>
        <v>0</v>
      </c>
      <c r="U49" s="48">
        <f t="shared" si="7"/>
        <v>0</v>
      </c>
      <c r="V49" s="48">
        <f t="shared" si="8"/>
        <v>0</v>
      </c>
      <c r="W49" s="48">
        <f t="shared" si="9"/>
        <v>0</v>
      </c>
      <c r="X49" s="48" t="str">
        <f t="shared" ca="1" si="10"/>
        <v>No Match00</v>
      </c>
      <c r="Z49" s="78" t="str">
        <f>IF(Y49&lt;&gt;0, 'Benefits Calculation'!$T$4, "")</f>
        <v/>
      </c>
      <c r="AA49" s="48" t="str">
        <f>IF(Y49&lt;&gt;0, 'Benefits Calculation'!$U$4, "")</f>
        <v/>
      </c>
      <c r="AB49" s="48" t="s">
        <v>238</v>
      </c>
      <c r="AC49" s="48">
        <f>IF(AB49="YES", 'Benefits Calculation'!$AO$4, 0)</f>
        <v>0</v>
      </c>
      <c r="AD49" s="48">
        <f>IF(AC49="YES", 'Benefits Calculation'!$AP$4, 0)</f>
        <v>0</v>
      </c>
      <c r="AE49" s="48" t="e">
        <f t="shared" si="11"/>
        <v>#VALUE!</v>
      </c>
      <c r="AG49" s="78" t="e">
        <f>IF(Y49&lt;&gt;0, 'Existing child  Loading'!$F$2, "")/100</f>
        <v>#VALUE!</v>
      </c>
      <c r="AH49" s="78" t="e">
        <f>IF(Y49&lt;&gt;0, 'Existing child  Loading'!$M$2, "")/100</f>
        <v>#VALUE!</v>
      </c>
      <c r="AI49" s="78" t="e">
        <f>IF(Y49&lt;&gt;0, 'Existing child  Loading'!$J$2, "")/100</f>
        <v>#VALUE!</v>
      </c>
      <c r="AJ49" s="162">
        <f t="shared" si="22"/>
        <v>0</v>
      </c>
      <c r="AK49" s="78" t="e">
        <f t="shared" si="12"/>
        <v>#VALUE!</v>
      </c>
      <c r="AL49" s="48" t="e">
        <f t="shared" si="13"/>
        <v>#VALUE!</v>
      </c>
      <c r="AM49" s="48" t="e">
        <f t="shared" si="14"/>
        <v>#VALUE!</v>
      </c>
      <c r="AN49" s="48">
        <f t="shared" si="15"/>
        <v>0</v>
      </c>
      <c r="AO49" s="78">
        <f>IF(AND(I49="Dubai", K49="LSB"), Commission!$M$19, 0)</f>
        <v>0</v>
      </c>
      <c r="AP49" s="48" t="e">
        <f>IF(AN49="HSB", Commission!$F$2, IF(AN49="LSB", Commission!$F$3, "")) +AO49</f>
        <v>#VALUE!</v>
      </c>
      <c r="AQ49" s="79" t="e">
        <f t="shared" si="16"/>
        <v>#VALUE!</v>
      </c>
    </row>
    <row r="50" spans="1:43" ht="15.6" x14ac:dyDescent="0.3">
      <c r="A50" s="87">
        <v>49</v>
      </c>
      <c r="B50" s="88">
        <f>Census!B50</f>
        <v>0</v>
      </c>
      <c r="C50" s="88">
        <f>Census!C50</f>
        <v>0</v>
      </c>
      <c r="D50" s="88">
        <f>Census!D50</f>
        <v>0</v>
      </c>
      <c r="E50" s="89">
        <f>Census!E50</f>
        <v>0</v>
      </c>
      <c r="F50" s="88">
        <f>Census!Q50</f>
        <v>0</v>
      </c>
      <c r="G50" s="88">
        <f>Census!G50</f>
        <v>0</v>
      </c>
      <c r="H50" s="88">
        <f>Census!H50</f>
        <v>0</v>
      </c>
      <c r="I50" s="88">
        <f>Census!I50</f>
        <v>0</v>
      </c>
      <c r="J50" s="88">
        <f>Census!J50</f>
        <v>0</v>
      </c>
      <c r="K50" s="88">
        <f>Census!K50</f>
        <v>0</v>
      </c>
      <c r="M50" s="48">
        <f t="shared" si="20"/>
        <v>0</v>
      </c>
      <c r="N50" s="48">
        <f t="shared" si="17"/>
        <v>0</v>
      </c>
      <c r="O50" s="48">
        <f t="shared" si="18"/>
        <v>0</v>
      </c>
      <c r="P50" s="48">
        <f t="shared" ca="1" si="21"/>
        <v>125</v>
      </c>
      <c r="Q50" s="48" t="str" cm="1">
        <f t="array" aca="1" ref="Q50" ca="1">IFERROR(INDEX('Base Premium '!P:P, MATCH(1, (VALUE(LEFT('Base Premium '!P:P, FIND("-", 'Base Premium '!P:P)-1)) &lt;= P50) * (VALUE(MID('Base Premium '!P:P, FIND("-", 'Base Premium '!P:P)+1, LEN('Base Premium '!P:P))) &gt;= P50), 0)), "No Match")</f>
        <v>No Match</v>
      </c>
      <c r="R50" s="48">
        <f t="shared" si="4"/>
        <v>0</v>
      </c>
      <c r="S50" s="48">
        <f t="shared" si="5"/>
        <v>0</v>
      </c>
      <c r="T50" s="48">
        <f t="shared" si="6"/>
        <v>0</v>
      </c>
      <c r="U50" s="48">
        <f t="shared" si="7"/>
        <v>0</v>
      </c>
      <c r="V50" s="48">
        <f t="shared" si="8"/>
        <v>0</v>
      </c>
      <c r="W50" s="48">
        <f t="shared" si="9"/>
        <v>0</v>
      </c>
      <c r="X50" s="48" t="str">
        <f t="shared" ca="1" si="10"/>
        <v>No Match00</v>
      </c>
      <c r="Z50" s="78" t="str">
        <f>IF(Y50&lt;&gt;0, 'Benefits Calculation'!$T$4, "")</f>
        <v/>
      </c>
      <c r="AA50" s="48" t="str">
        <f>IF(Y50&lt;&gt;0, 'Benefits Calculation'!$U$4, "")</f>
        <v/>
      </c>
      <c r="AB50" s="48" t="s">
        <v>238</v>
      </c>
      <c r="AC50" s="48">
        <f>IF(AB50="YES", 'Benefits Calculation'!$AO$4, 0)</f>
        <v>0</v>
      </c>
      <c r="AD50" s="48">
        <f>IF(AC50="YES", 'Benefits Calculation'!$AP$4, 0)</f>
        <v>0</v>
      </c>
      <c r="AE50" s="48" t="e">
        <f t="shared" si="11"/>
        <v>#VALUE!</v>
      </c>
      <c r="AG50" s="78" t="e">
        <f>IF(Y50&lt;&gt;0, 'Existing child  Loading'!$F$2, "")/100</f>
        <v>#VALUE!</v>
      </c>
      <c r="AH50" s="78" t="e">
        <f>IF(Y50&lt;&gt;0, 'Existing child  Loading'!$M$2, "")/100</f>
        <v>#VALUE!</v>
      </c>
      <c r="AI50" s="78" t="e">
        <f>IF(Y50&lt;&gt;0, 'Existing child  Loading'!$J$2, "")/100</f>
        <v>#VALUE!</v>
      </c>
      <c r="AJ50" s="162">
        <f t="shared" si="22"/>
        <v>0</v>
      </c>
      <c r="AK50" s="78" t="e">
        <f t="shared" si="12"/>
        <v>#VALUE!</v>
      </c>
      <c r="AL50" s="48" t="e">
        <f t="shared" si="13"/>
        <v>#VALUE!</v>
      </c>
      <c r="AM50" s="48" t="e">
        <f t="shared" si="14"/>
        <v>#VALUE!</v>
      </c>
      <c r="AN50" s="48">
        <f t="shared" si="15"/>
        <v>0</v>
      </c>
      <c r="AO50" s="78">
        <f>IF(AND(I50="Dubai", K50="LSB"), Commission!$M$19, 0)</f>
        <v>0</v>
      </c>
      <c r="AP50" s="48" t="e">
        <f>IF(AN50="HSB", Commission!$F$2, IF(AN50="LSB", Commission!$F$3, "")) +AO50</f>
        <v>#VALUE!</v>
      </c>
      <c r="AQ50" s="79" t="e">
        <f t="shared" si="16"/>
        <v>#VALUE!</v>
      </c>
    </row>
    <row r="51" spans="1:43" ht="15.6" x14ac:dyDescent="0.3">
      <c r="A51" s="87">
        <v>50</v>
      </c>
      <c r="B51" s="88">
        <f>Census!B51</f>
        <v>0</v>
      </c>
      <c r="C51" s="88">
        <f>Census!C51</f>
        <v>0</v>
      </c>
      <c r="D51" s="88">
        <f>Census!D51</f>
        <v>0</v>
      </c>
      <c r="E51" s="89">
        <f>Census!E51</f>
        <v>0</v>
      </c>
      <c r="F51" s="88">
        <f>Census!Q51</f>
        <v>0</v>
      </c>
      <c r="G51" s="88">
        <f>Census!G51</f>
        <v>0</v>
      </c>
      <c r="H51" s="88">
        <f>Census!H51</f>
        <v>0</v>
      </c>
      <c r="I51" s="88">
        <f>Census!I51</f>
        <v>0</v>
      </c>
      <c r="J51" s="88">
        <f>Census!J51</f>
        <v>0</v>
      </c>
      <c r="K51" s="88">
        <f>Census!K51</f>
        <v>0</v>
      </c>
      <c r="M51" s="48">
        <f t="shared" si="20"/>
        <v>0</v>
      </c>
      <c r="N51" s="48">
        <f t="shared" si="17"/>
        <v>0</v>
      </c>
      <c r="O51" s="48">
        <f t="shared" si="18"/>
        <v>0</v>
      </c>
      <c r="P51" s="48">
        <f t="shared" ca="1" si="21"/>
        <v>125</v>
      </c>
      <c r="Q51" s="48" t="str" cm="1">
        <f t="array" aca="1" ref="Q51" ca="1">IFERROR(INDEX('Base Premium '!P:P, MATCH(1, (VALUE(LEFT('Base Premium '!P:P, FIND("-", 'Base Premium '!P:P)-1)) &lt;= P51) * (VALUE(MID('Base Premium '!P:P, FIND("-", 'Base Premium '!P:P)+1, LEN('Base Premium '!P:P))) &gt;= P51), 0)), "No Match")</f>
        <v>No Match</v>
      </c>
      <c r="R51" s="48">
        <f t="shared" si="4"/>
        <v>0</v>
      </c>
      <c r="S51" s="48">
        <f t="shared" si="5"/>
        <v>0</v>
      </c>
      <c r="T51" s="48">
        <f t="shared" si="6"/>
        <v>0</v>
      </c>
      <c r="U51" s="48">
        <f t="shared" si="7"/>
        <v>0</v>
      </c>
      <c r="V51" s="48">
        <f t="shared" si="8"/>
        <v>0</v>
      </c>
      <c r="W51" s="48">
        <f t="shared" si="9"/>
        <v>0</v>
      </c>
      <c r="X51" s="48" t="str">
        <f t="shared" ca="1" si="10"/>
        <v>No Match00</v>
      </c>
      <c r="Z51" s="78" t="str">
        <f>IF(Y51&lt;&gt;0, 'Benefits Calculation'!$T$4, "")</f>
        <v/>
      </c>
      <c r="AA51" s="48" t="str">
        <f>IF(Y51&lt;&gt;0, 'Benefits Calculation'!$U$4, "")</f>
        <v/>
      </c>
      <c r="AB51" s="48" t="s">
        <v>238</v>
      </c>
      <c r="AC51" s="48">
        <f>IF(AB51="YES", 'Benefits Calculation'!$AO$4, 0)</f>
        <v>0</v>
      </c>
      <c r="AD51" s="48">
        <f>IF(AC51="YES", 'Benefits Calculation'!$AP$4, 0)</f>
        <v>0</v>
      </c>
      <c r="AE51" s="48" t="e">
        <f t="shared" si="11"/>
        <v>#VALUE!</v>
      </c>
      <c r="AG51" s="78" t="e">
        <f>IF(Y51&lt;&gt;0, 'Existing child  Loading'!$F$2, "")/100</f>
        <v>#VALUE!</v>
      </c>
      <c r="AH51" s="78" t="e">
        <f>IF(Y51&lt;&gt;0, 'Existing child  Loading'!$M$2, "")/100</f>
        <v>#VALUE!</v>
      </c>
      <c r="AI51" s="78" t="e">
        <f>IF(Y51&lt;&gt;0, 'Existing child  Loading'!$J$2, "")/100</f>
        <v>#VALUE!</v>
      </c>
      <c r="AJ51" s="162">
        <f t="shared" si="22"/>
        <v>0</v>
      </c>
      <c r="AK51" s="78" t="e">
        <f t="shared" si="12"/>
        <v>#VALUE!</v>
      </c>
      <c r="AL51" s="48" t="e">
        <f t="shared" si="13"/>
        <v>#VALUE!</v>
      </c>
      <c r="AM51" s="48" t="e">
        <f t="shared" si="14"/>
        <v>#VALUE!</v>
      </c>
      <c r="AN51" s="48">
        <f t="shared" si="15"/>
        <v>0</v>
      </c>
      <c r="AO51" s="78">
        <f>IF(AND(I51="Dubai", K51="LSB"), Commission!$M$19, 0)</f>
        <v>0</v>
      </c>
      <c r="AP51" s="48" t="e">
        <f>IF(AN51="HSB", Commission!$F$2, IF(AN51="LSB", Commission!$F$3, "")) +AO51</f>
        <v>#VALUE!</v>
      </c>
      <c r="AQ51" s="79" t="e">
        <f t="shared" si="16"/>
        <v>#VALUE!</v>
      </c>
    </row>
    <row r="52" spans="1:43" ht="15.6" x14ac:dyDescent="0.3">
      <c r="A52" s="87">
        <v>51</v>
      </c>
      <c r="B52" s="88">
        <f>Census!B52</f>
        <v>0</v>
      </c>
      <c r="C52" s="88">
        <f>Census!C52</f>
        <v>0</v>
      </c>
      <c r="D52" s="88">
        <f>Census!D52</f>
        <v>0</v>
      </c>
      <c r="E52" s="89">
        <f>Census!E52</f>
        <v>0</v>
      </c>
      <c r="F52" s="88">
        <f>Census!Q52</f>
        <v>0</v>
      </c>
      <c r="G52" s="88">
        <f>Census!G52</f>
        <v>0</v>
      </c>
      <c r="H52" s="88">
        <f>Census!H52</f>
        <v>0</v>
      </c>
      <c r="I52" s="88">
        <f>Census!I52</f>
        <v>0</v>
      </c>
      <c r="J52" s="88">
        <f>Census!J52</f>
        <v>0</v>
      </c>
      <c r="K52" s="88">
        <f>Census!K52</f>
        <v>0</v>
      </c>
      <c r="M52" s="48">
        <f t="shared" si="20"/>
        <v>0</v>
      </c>
      <c r="N52" s="48">
        <f t="shared" si="17"/>
        <v>0</v>
      </c>
      <c r="O52" s="48">
        <f t="shared" si="18"/>
        <v>0</v>
      </c>
      <c r="P52" s="48">
        <f t="shared" ca="1" si="21"/>
        <v>125</v>
      </c>
      <c r="Q52" s="48" t="str" cm="1">
        <f t="array" aca="1" ref="Q52" ca="1">IFERROR(INDEX('Base Premium '!P:P, MATCH(1, (VALUE(LEFT('Base Premium '!P:P, FIND("-", 'Base Premium '!P:P)-1)) &lt;= P52) * (VALUE(MID('Base Premium '!P:P, FIND("-", 'Base Premium '!P:P)+1, LEN('Base Premium '!P:P))) &gt;= P52), 0)), "No Match")</f>
        <v>No Match</v>
      </c>
      <c r="R52" s="48">
        <f t="shared" si="4"/>
        <v>0</v>
      </c>
      <c r="S52" s="48">
        <f t="shared" si="5"/>
        <v>0</v>
      </c>
      <c r="T52" s="48">
        <f t="shared" si="6"/>
        <v>0</v>
      </c>
      <c r="U52" s="48">
        <f t="shared" si="7"/>
        <v>0</v>
      </c>
      <c r="V52" s="48">
        <f t="shared" si="8"/>
        <v>0</v>
      </c>
      <c r="W52" s="48">
        <f t="shared" si="9"/>
        <v>0</v>
      </c>
      <c r="X52" s="48" t="str">
        <f t="shared" ca="1" si="10"/>
        <v>No Match00</v>
      </c>
      <c r="Z52" s="78" t="str">
        <f>IF(Y52&lt;&gt;0, 'Benefits Calculation'!$T$4, "")</f>
        <v/>
      </c>
      <c r="AA52" s="48" t="str">
        <f>IF(Y52&lt;&gt;0, 'Benefits Calculation'!$U$4, "")</f>
        <v/>
      </c>
      <c r="AB52" s="48" t="s">
        <v>238</v>
      </c>
      <c r="AC52" s="48">
        <f>IF(AB52="YES", 'Benefits Calculation'!$AO$4, 0)</f>
        <v>0</v>
      </c>
      <c r="AD52" s="48">
        <f>IF(AC52="YES", 'Benefits Calculation'!$AP$4, 0)</f>
        <v>0</v>
      </c>
      <c r="AE52" s="48" t="e">
        <f t="shared" si="11"/>
        <v>#VALUE!</v>
      </c>
      <c r="AG52" s="78" t="e">
        <f>IF(Y52&lt;&gt;0, 'Existing child  Loading'!$F$2, "")/100</f>
        <v>#VALUE!</v>
      </c>
      <c r="AH52" s="78" t="e">
        <f>IF(Y52&lt;&gt;0, 'Existing child  Loading'!$M$2, "")/100</f>
        <v>#VALUE!</v>
      </c>
      <c r="AI52" s="78" t="e">
        <f>IF(Y52&lt;&gt;0, 'Existing child  Loading'!$J$2, "")/100</f>
        <v>#VALUE!</v>
      </c>
      <c r="AJ52" s="162">
        <f t="shared" si="22"/>
        <v>0</v>
      </c>
      <c r="AK52" s="78" t="e">
        <f t="shared" si="12"/>
        <v>#VALUE!</v>
      </c>
      <c r="AL52" s="48" t="e">
        <f t="shared" si="13"/>
        <v>#VALUE!</v>
      </c>
      <c r="AM52" s="48" t="e">
        <f t="shared" si="14"/>
        <v>#VALUE!</v>
      </c>
      <c r="AN52" s="48">
        <f t="shared" si="15"/>
        <v>0</v>
      </c>
      <c r="AO52" s="78">
        <f>IF(AND(I52="Dubai", K52="LSB"), Commission!$M$19, 0)</f>
        <v>0</v>
      </c>
      <c r="AP52" s="48" t="e">
        <f>IF(AN52="HSB", Commission!$F$2, IF(AN52="LSB", Commission!$F$3, "")) +AO52</f>
        <v>#VALUE!</v>
      </c>
      <c r="AQ52" s="79" t="e">
        <f t="shared" si="16"/>
        <v>#VALUE!</v>
      </c>
    </row>
    <row r="53" spans="1:43" ht="15.6" x14ac:dyDescent="0.3">
      <c r="A53" s="87">
        <v>52</v>
      </c>
      <c r="B53" s="88">
        <f>Census!B53</f>
        <v>0</v>
      </c>
      <c r="C53" s="88">
        <f>Census!C53</f>
        <v>0</v>
      </c>
      <c r="D53" s="88">
        <f>Census!D53</f>
        <v>0</v>
      </c>
      <c r="E53" s="89">
        <f>Census!E53</f>
        <v>0</v>
      </c>
      <c r="F53" s="88">
        <f>Census!Q53</f>
        <v>0</v>
      </c>
      <c r="G53" s="88">
        <f>Census!G53</f>
        <v>0</v>
      </c>
      <c r="H53" s="88">
        <f>Census!H53</f>
        <v>0</v>
      </c>
      <c r="I53" s="88">
        <f>Census!I53</f>
        <v>0</v>
      </c>
      <c r="J53" s="88">
        <f>Census!J53</f>
        <v>0</v>
      </c>
      <c r="K53" s="88">
        <f>Census!K53</f>
        <v>0</v>
      </c>
      <c r="M53" s="48">
        <f t="shared" si="20"/>
        <v>0</v>
      </c>
      <c r="N53" s="48">
        <f t="shared" si="17"/>
        <v>0</v>
      </c>
      <c r="O53" s="48">
        <f t="shared" si="18"/>
        <v>0</v>
      </c>
      <c r="P53" s="48">
        <f t="shared" ca="1" si="21"/>
        <v>125</v>
      </c>
      <c r="Q53" s="48" t="str" cm="1">
        <f t="array" aca="1" ref="Q53" ca="1">IFERROR(INDEX('Base Premium '!P:P, MATCH(1, (VALUE(LEFT('Base Premium '!P:P, FIND("-", 'Base Premium '!P:P)-1)) &lt;= P53) * (VALUE(MID('Base Premium '!P:P, FIND("-", 'Base Premium '!P:P)+1, LEN('Base Premium '!P:P))) &gt;= P53), 0)), "No Match")</f>
        <v>No Match</v>
      </c>
      <c r="R53" s="48">
        <f t="shared" si="4"/>
        <v>0</v>
      </c>
      <c r="S53" s="48">
        <f t="shared" si="5"/>
        <v>0</v>
      </c>
      <c r="T53" s="48">
        <f t="shared" si="6"/>
        <v>0</v>
      </c>
      <c r="U53" s="48">
        <f t="shared" si="7"/>
        <v>0</v>
      </c>
      <c r="V53" s="48">
        <f t="shared" si="8"/>
        <v>0</v>
      </c>
      <c r="W53" s="48">
        <f t="shared" si="9"/>
        <v>0</v>
      </c>
      <c r="X53" s="48" t="str">
        <f t="shared" ca="1" si="10"/>
        <v>No Match00</v>
      </c>
      <c r="Z53" s="78" t="str">
        <f>IF(Y53&lt;&gt;0, 'Benefits Calculation'!$T$4, "")</f>
        <v/>
      </c>
      <c r="AA53" s="48" t="str">
        <f>IF(Y53&lt;&gt;0, 'Benefits Calculation'!$U$4, "")</f>
        <v/>
      </c>
      <c r="AB53" s="48" t="s">
        <v>238</v>
      </c>
      <c r="AC53" s="48">
        <f>IF(AB53="YES", 'Benefits Calculation'!$AO$4, 0)</f>
        <v>0</v>
      </c>
      <c r="AD53" s="48">
        <f>IF(AC53="YES", 'Benefits Calculation'!$AP$4, 0)</f>
        <v>0</v>
      </c>
      <c r="AE53" s="48" t="e">
        <f t="shared" si="11"/>
        <v>#VALUE!</v>
      </c>
      <c r="AG53" s="78" t="e">
        <f>IF(Y53&lt;&gt;0, 'Existing child  Loading'!$F$2, "")/100</f>
        <v>#VALUE!</v>
      </c>
      <c r="AH53" s="78" t="e">
        <f>IF(Y53&lt;&gt;0, 'Existing child  Loading'!$M$2, "")/100</f>
        <v>#VALUE!</v>
      </c>
      <c r="AI53" s="78" t="e">
        <f>IF(Y53&lt;&gt;0, 'Existing child  Loading'!$J$2, "")/100</f>
        <v>#VALUE!</v>
      </c>
      <c r="AJ53" s="162">
        <f t="shared" si="22"/>
        <v>0</v>
      </c>
      <c r="AK53" s="78" t="e">
        <f t="shared" si="12"/>
        <v>#VALUE!</v>
      </c>
      <c r="AL53" s="48" t="e">
        <f t="shared" si="13"/>
        <v>#VALUE!</v>
      </c>
      <c r="AM53" s="48" t="e">
        <f t="shared" si="14"/>
        <v>#VALUE!</v>
      </c>
      <c r="AN53" s="48">
        <f t="shared" si="15"/>
        <v>0</v>
      </c>
      <c r="AO53" s="78">
        <f>IF(AND(I53="Dubai", K53="LSB"), Commission!$M$19, 0)</f>
        <v>0</v>
      </c>
      <c r="AP53" s="48" t="e">
        <f>IF(AN53="HSB", Commission!$F$2, IF(AN53="LSB", Commission!$F$3, "")) +AO53</f>
        <v>#VALUE!</v>
      </c>
      <c r="AQ53" s="79" t="e">
        <f t="shared" si="16"/>
        <v>#VALUE!</v>
      </c>
    </row>
    <row r="54" spans="1:43" ht="15.6" x14ac:dyDescent="0.3">
      <c r="A54" s="87">
        <v>53</v>
      </c>
      <c r="B54" s="88">
        <f>Census!B54</f>
        <v>0</v>
      </c>
      <c r="C54" s="88">
        <f>Census!C54</f>
        <v>0</v>
      </c>
      <c r="D54" s="88">
        <f>Census!D54</f>
        <v>0</v>
      </c>
      <c r="E54" s="89">
        <f>Census!E54</f>
        <v>0</v>
      </c>
      <c r="F54" s="88">
        <f>Census!Q54</f>
        <v>0</v>
      </c>
      <c r="G54" s="88">
        <f>Census!G54</f>
        <v>0</v>
      </c>
      <c r="H54" s="88">
        <f>Census!H54</f>
        <v>0</v>
      </c>
      <c r="I54" s="88">
        <f>Census!I54</f>
        <v>0</v>
      </c>
      <c r="J54" s="88">
        <f>Census!J54</f>
        <v>0</v>
      </c>
      <c r="K54" s="88">
        <f>Census!K54</f>
        <v>0</v>
      </c>
      <c r="M54" s="48">
        <f t="shared" si="20"/>
        <v>0</v>
      </c>
      <c r="N54" s="48">
        <f t="shared" si="17"/>
        <v>0</v>
      </c>
      <c r="O54" s="48">
        <f t="shared" si="18"/>
        <v>0</v>
      </c>
      <c r="P54" s="48">
        <f t="shared" ca="1" si="21"/>
        <v>125</v>
      </c>
      <c r="Q54" s="48" t="str" cm="1">
        <f t="array" aca="1" ref="Q54" ca="1">IFERROR(INDEX('Base Premium '!P:P, MATCH(1, (VALUE(LEFT('Base Premium '!P:P, FIND("-", 'Base Premium '!P:P)-1)) &lt;= P54) * (VALUE(MID('Base Premium '!P:P, FIND("-", 'Base Premium '!P:P)+1, LEN('Base Premium '!P:P))) &gt;= P54), 0)), "No Match")</f>
        <v>No Match</v>
      </c>
      <c r="R54" s="48">
        <f t="shared" si="4"/>
        <v>0</v>
      </c>
      <c r="S54" s="48">
        <f t="shared" si="5"/>
        <v>0</v>
      </c>
      <c r="T54" s="48">
        <f t="shared" si="6"/>
        <v>0</v>
      </c>
      <c r="U54" s="48">
        <f t="shared" si="7"/>
        <v>0</v>
      </c>
      <c r="V54" s="48">
        <f t="shared" si="8"/>
        <v>0</v>
      </c>
      <c r="W54" s="48">
        <f t="shared" si="9"/>
        <v>0</v>
      </c>
      <c r="X54" s="48" t="str">
        <f t="shared" ca="1" si="10"/>
        <v>No Match00</v>
      </c>
      <c r="Z54" s="78" t="str">
        <f>IF(Y54&lt;&gt;0, 'Benefits Calculation'!$T$4, "")</f>
        <v/>
      </c>
      <c r="AA54" s="48" t="str">
        <f>IF(Y54&lt;&gt;0, 'Benefits Calculation'!$U$4, "")</f>
        <v/>
      </c>
      <c r="AB54" s="48" t="s">
        <v>238</v>
      </c>
      <c r="AC54" s="48">
        <f>IF(AB54="YES", 'Benefits Calculation'!$AO$4, 0)</f>
        <v>0</v>
      </c>
      <c r="AD54" s="48">
        <f>IF(AC54="YES", 'Benefits Calculation'!$AP$4, 0)</f>
        <v>0</v>
      </c>
      <c r="AE54" s="48" t="e">
        <f t="shared" si="11"/>
        <v>#VALUE!</v>
      </c>
      <c r="AG54" s="78" t="e">
        <f>IF(Y54&lt;&gt;0, 'Existing child  Loading'!$F$2, "")/100</f>
        <v>#VALUE!</v>
      </c>
      <c r="AH54" s="78" t="e">
        <f>IF(Y54&lt;&gt;0, 'Existing child  Loading'!$M$2, "")/100</f>
        <v>#VALUE!</v>
      </c>
      <c r="AI54" s="78" t="e">
        <f>IF(Y54&lt;&gt;0, 'Existing child  Loading'!$J$2, "")/100</f>
        <v>#VALUE!</v>
      </c>
      <c r="AJ54" s="162">
        <f t="shared" si="22"/>
        <v>0</v>
      </c>
      <c r="AK54" s="78" t="e">
        <f t="shared" si="12"/>
        <v>#VALUE!</v>
      </c>
      <c r="AL54" s="48" t="e">
        <f t="shared" si="13"/>
        <v>#VALUE!</v>
      </c>
      <c r="AM54" s="48" t="e">
        <f t="shared" si="14"/>
        <v>#VALUE!</v>
      </c>
      <c r="AN54" s="48">
        <f t="shared" si="15"/>
        <v>0</v>
      </c>
      <c r="AO54" s="78">
        <f>IF(AND(I54="Dubai", K54="LSB"), Commission!$M$19, 0)</f>
        <v>0</v>
      </c>
      <c r="AP54" s="48" t="e">
        <f>IF(AN54="HSB", Commission!$F$2, IF(AN54="LSB", Commission!$F$3, "")) +AO54</f>
        <v>#VALUE!</v>
      </c>
      <c r="AQ54" s="79" t="e">
        <f t="shared" si="16"/>
        <v>#VALUE!</v>
      </c>
    </row>
    <row r="55" spans="1:43" ht="15.6" x14ac:dyDescent="0.3">
      <c r="A55" s="87">
        <v>54</v>
      </c>
      <c r="B55" s="88">
        <f>Census!B55</f>
        <v>0</v>
      </c>
      <c r="C55" s="88">
        <f>Census!C55</f>
        <v>0</v>
      </c>
      <c r="D55" s="88">
        <f>Census!D55</f>
        <v>0</v>
      </c>
      <c r="E55" s="89">
        <f>Census!E55</f>
        <v>0</v>
      </c>
      <c r="F55" s="88">
        <f>Census!Q55</f>
        <v>0</v>
      </c>
      <c r="G55" s="88">
        <f>Census!G55</f>
        <v>0</v>
      </c>
      <c r="H55" s="88">
        <f>Census!H55</f>
        <v>0</v>
      </c>
      <c r="I55" s="88">
        <f>Census!I55</f>
        <v>0</v>
      </c>
      <c r="J55" s="88">
        <f>Census!J55</f>
        <v>0</v>
      </c>
      <c r="K55" s="88">
        <f>Census!K55</f>
        <v>0</v>
      </c>
      <c r="M55" s="48">
        <f t="shared" si="20"/>
        <v>0</v>
      </c>
      <c r="N55" s="48">
        <f t="shared" si="17"/>
        <v>0</v>
      </c>
      <c r="O55" s="48">
        <f t="shared" si="18"/>
        <v>0</v>
      </c>
      <c r="P55" s="48">
        <f t="shared" ca="1" si="21"/>
        <v>125</v>
      </c>
      <c r="Q55" s="48" t="str" cm="1">
        <f t="array" aca="1" ref="Q55" ca="1">IFERROR(INDEX('Base Premium '!P:P, MATCH(1, (VALUE(LEFT('Base Premium '!P:P, FIND("-", 'Base Premium '!P:P)-1)) &lt;= P55) * (VALUE(MID('Base Premium '!P:P, FIND("-", 'Base Premium '!P:P)+1, LEN('Base Premium '!P:P))) &gt;= P55), 0)), "No Match")</f>
        <v>No Match</v>
      </c>
      <c r="R55" s="48">
        <f t="shared" si="4"/>
        <v>0</v>
      </c>
      <c r="S55" s="48">
        <f t="shared" si="5"/>
        <v>0</v>
      </c>
      <c r="T55" s="48">
        <f t="shared" si="6"/>
        <v>0</v>
      </c>
      <c r="U55" s="48">
        <f t="shared" si="7"/>
        <v>0</v>
      </c>
      <c r="V55" s="48">
        <f t="shared" si="8"/>
        <v>0</v>
      </c>
      <c r="W55" s="48">
        <f t="shared" si="9"/>
        <v>0</v>
      </c>
      <c r="X55" s="48" t="str">
        <f t="shared" ca="1" si="10"/>
        <v>No Match00</v>
      </c>
      <c r="Z55" s="78" t="str">
        <f>IF(Y55&lt;&gt;0, 'Benefits Calculation'!$T$4, "")</f>
        <v/>
      </c>
      <c r="AA55" s="48" t="str">
        <f>IF(Y55&lt;&gt;0, 'Benefits Calculation'!$U$4, "")</f>
        <v/>
      </c>
      <c r="AB55" s="48" t="s">
        <v>238</v>
      </c>
      <c r="AC55" s="48">
        <f>IF(AB55="YES", 'Benefits Calculation'!$AO$4, 0)</f>
        <v>0</v>
      </c>
      <c r="AD55" s="48">
        <f>IF(AC55="YES", 'Benefits Calculation'!$AP$4, 0)</f>
        <v>0</v>
      </c>
      <c r="AE55" s="48" t="e">
        <f t="shared" si="11"/>
        <v>#VALUE!</v>
      </c>
      <c r="AG55" s="78" t="e">
        <f>IF(Y55&lt;&gt;0, 'Existing child  Loading'!$F$2, "")/100</f>
        <v>#VALUE!</v>
      </c>
      <c r="AH55" s="78" t="e">
        <f>IF(Y55&lt;&gt;0, 'Existing child  Loading'!$M$2, "")/100</f>
        <v>#VALUE!</v>
      </c>
      <c r="AI55" s="78" t="e">
        <f>IF(Y55&lt;&gt;0, 'Existing child  Loading'!$J$2, "")/100</f>
        <v>#VALUE!</v>
      </c>
      <c r="AJ55" s="162">
        <f t="shared" si="22"/>
        <v>0</v>
      </c>
      <c r="AK55" s="78" t="e">
        <f t="shared" si="12"/>
        <v>#VALUE!</v>
      </c>
      <c r="AL55" s="48" t="e">
        <f t="shared" si="13"/>
        <v>#VALUE!</v>
      </c>
      <c r="AM55" s="48" t="e">
        <f t="shared" si="14"/>
        <v>#VALUE!</v>
      </c>
      <c r="AN55" s="48">
        <f t="shared" si="15"/>
        <v>0</v>
      </c>
      <c r="AO55" s="78">
        <f>IF(AND(I55="Dubai", K55="LSB"), Commission!$M$19, 0)</f>
        <v>0</v>
      </c>
      <c r="AP55" s="48" t="e">
        <f>IF(AN55="HSB", Commission!$F$2, IF(AN55="LSB", Commission!$F$3, "")) +AO55</f>
        <v>#VALUE!</v>
      </c>
      <c r="AQ55" s="79" t="e">
        <f t="shared" si="16"/>
        <v>#VALUE!</v>
      </c>
    </row>
    <row r="56" spans="1:43" ht="15.6" x14ac:dyDescent="0.3">
      <c r="A56" s="87">
        <v>55</v>
      </c>
      <c r="B56" s="88">
        <f>Census!B56</f>
        <v>0</v>
      </c>
      <c r="C56" s="88">
        <f>Census!C56</f>
        <v>0</v>
      </c>
      <c r="D56" s="88">
        <f>Census!D56</f>
        <v>0</v>
      </c>
      <c r="E56" s="89">
        <f>Census!E56</f>
        <v>0</v>
      </c>
      <c r="F56" s="88">
        <f>Census!Q56</f>
        <v>0</v>
      </c>
      <c r="G56" s="88">
        <f>Census!G56</f>
        <v>0</v>
      </c>
      <c r="H56" s="88">
        <f>Census!H56</f>
        <v>0</v>
      </c>
      <c r="I56" s="88">
        <f>Census!I56</f>
        <v>0</v>
      </c>
      <c r="J56" s="88">
        <f>Census!J56</f>
        <v>0</v>
      </c>
      <c r="K56" s="88">
        <f>Census!K56</f>
        <v>0</v>
      </c>
      <c r="M56" s="48">
        <f t="shared" si="20"/>
        <v>0</v>
      </c>
      <c r="N56" s="48">
        <f t="shared" si="17"/>
        <v>0</v>
      </c>
      <c r="O56" s="48">
        <f t="shared" si="18"/>
        <v>0</v>
      </c>
      <c r="P56" s="48">
        <f t="shared" ca="1" si="21"/>
        <v>125</v>
      </c>
      <c r="Q56" s="48" t="str" cm="1">
        <f t="array" aca="1" ref="Q56" ca="1">IFERROR(INDEX('Base Premium '!P:P, MATCH(1, (VALUE(LEFT('Base Premium '!P:P, FIND("-", 'Base Premium '!P:P)-1)) &lt;= P56) * (VALUE(MID('Base Premium '!P:P, FIND("-", 'Base Premium '!P:P)+1, LEN('Base Premium '!P:P))) &gt;= P56), 0)), "No Match")</f>
        <v>No Match</v>
      </c>
      <c r="R56" s="48">
        <f t="shared" si="4"/>
        <v>0</v>
      </c>
      <c r="S56" s="48">
        <f t="shared" si="5"/>
        <v>0</v>
      </c>
      <c r="T56" s="48">
        <f t="shared" si="6"/>
        <v>0</v>
      </c>
      <c r="U56" s="48">
        <f t="shared" si="7"/>
        <v>0</v>
      </c>
      <c r="V56" s="48">
        <f t="shared" si="8"/>
        <v>0</v>
      </c>
      <c r="W56" s="48">
        <f t="shared" si="9"/>
        <v>0</v>
      </c>
      <c r="X56" s="48" t="str">
        <f t="shared" ca="1" si="10"/>
        <v>No Match00</v>
      </c>
      <c r="Z56" s="78" t="str">
        <f>IF(Y56&lt;&gt;0, 'Benefits Calculation'!$T$4, "")</f>
        <v/>
      </c>
      <c r="AA56" s="48" t="str">
        <f>IF(Y56&lt;&gt;0, 'Benefits Calculation'!$U$4, "")</f>
        <v/>
      </c>
      <c r="AB56" s="48" t="s">
        <v>238</v>
      </c>
      <c r="AC56" s="48">
        <f>IF(AB56="YES", 'Benefits Calculation'!$AO$4, 0)</f>
        <v>0</v>
      </c>
      <c r="AD56" s="48">
        <f>IF(AC56="YES", 'Benefits Calculation'!$AP$4, 0)</f>
        <v>0</v>
      </c>
      <c r="AE56" s="48" t="e">
        <f t="shared" si="11"/>
        <v>#VALUE!</v>
      </c>
      <c r="AG56" s="78" t="e">
        <f>IF(Y56&lt;&gt;0, 'Existing child  Loading'!$F$2, "")/100</f>
        <v>#VALUE!</v>
      </c>
      <c r="AH56" s="78" t="e">
        <f>IF(Y56&lt;&gt;0, 'Existing child  Loading'!$M$2, "")/100</f>
        <v>#VALUE!</v>
      </c>
      <c r="AI56" s="78" t="e">
        <f>IF(Y56&lt;&gt;0, 'Existing child  Loading'!$J$2, "")/100</f>
        <v>#VALUE!</v>
      </c>
      <c r="AJ56" s="162">
        <f t="shared" si="22"/>
        <v>0</v>
      </c>
      <c r="AK56" s="78" t="e">
        <f t="shared" si="12"/>
        <v>#VALUE!</v>
      </c>
      <c r="AL56" s="48" t="e">
        <f t="shared" si="13"/>
        <v>#VALUE!</v>
      </c>
      <c r="AM56" s="48" t="e">
        <f t="shared" si="14"/>
        <v>#VALUE!</v>
      </c>
      <c r="AN56" s="48">
        <f t="shared" si="15"/>
        <v>0</v>
      </c>
      <c r="AO56" s="78">
        <f>IF(AND(I56="Dubai", K56="LSB"), Commission!$M$19, 0)</f>
        <v>0</v>
      </c>
      <c r="AP56" s="48" t="e">
        <f>IF(AN56="HSB", Commission!$F$2, IF(AN56="LSB", Commission!$F$3, "")) +AO56</f>
        <v>#VALUE!</v>
      </c>
      <c r="AQ56" s="79" t="e">
        <f t="shared" si="16"/>
        <v>#VALUE!</v>
      </c>
    </row>
    <row r="57" spans="1:43" ht="15.6" x14ac:dyDescent="0.3">
      <c r="A57" s="87">
        <v>56</v>
      </c>
      <c r="B57" s="88">
        <f>Census!B57</f>
        <v>0</v>
      </c>
      <c r="C57" s="88">
        <f>Census!C57</f>
        <v>0</v>
      </c>
      <c r="D57" s="88">
        <f>Census!D57</f>
        <v>0</v>
      </c>
      <c r="E57" s="89">
        <f>Census!E57</f>
        <v>0</v>
      </c>
      <c r="F57" s="88">
        <f>Census!Q57</f>
        <v>0</v>
      </c>
      <c r="G57" s="88">
        <f>Census!G57</f>
        <v>0</v>
      </c>
      <c r="H57" s="88">
        <f>Census!H57</f>
        <v>0</v>
      </c>
      <c r="I57" s="88">
        <f>Census!I57</f>
        <v>0</v>
      </c>
      <c r="J57" s="88">
        <f>Census!J57</f>
        <v>0</v>
      </c>
      <c r="K57" s="88">
        <f>Census!K57</f>
        <v>0</v>
      </c>
      <c r="M57" s="48">
        <f t="shared" si="20"/>
        <v>0</v>
      </c>
      <c r="N57" s="48">
        <f t="shared" si="17"/>
        <v>0</v>
      </c>
      <c r="O57" s="48">
        <f t="shared" si="18"/>
        <v>0</v>
      </c>
      <c r="P57" s="48">
        <f t="shared" ca="1" si="21"/>
        <v>125</v>
      </c>
      <c r="Q57" s="48" t="str" cm="1">
        <f t="array" aca="1" ref="Q57" ca="1">IFERROR(INDEX('Base Premium '!P:P, MATCH(1, (VALUE(LEFT('Base Premium '!P:P, FIND("-", 'Base Premium '!P:P)-1)) &lt;= P57) * (VALUE(MID('Base Premium '!P:P, FIND("-", 'Base Premium '!P:P)+1, LEN('Base Premium '!P:P))) &gt;= P57), 0)), "No Match")</f>
        <v>No Match</v>
      </c>
      <c r="R57" s="48">
        <f t="shared" si="4"/>
        <v>0</v>
      </c>
      <c r="S57" s="48">
        <f t="shared" si="5"/>
        <v>0</v>
      </c>
      <c r="T57" s="48">
        <f t="shared" si="6"/>
        <v>0</v>
      </c>
      <c r="U57" s="48">
        <f t="shared" si="7"/>
        <v>0</v>
      </c>
      <c r="V57" s="48">
        <f t="shared" si="8"/>
        <v>0</v>
      </c>
      <c r="W57" s="48">
        <f t="shared" si="9"/>
        <v>0</v>
      </c>
      <c r="X57" s="48" t="str">
        <f t="shared" ca="1" si="10"/>
        <v>No Match00</v>
      </c>
      <c r="Z57" s="78" t="str">
        <f>IF(Y57&lt;&gt;0, 'Benefits Calculation'!$T$4, "")</f>
        <v/>
      </c>
      <c r="AA57" s="48" t="str">
        <f>IF(Y57&lt;&gt;0, 'Benefits Calculation'!$U$4, "")</f>
        <v/>
      </c>
      <c r="AB57" s="48" t="s">
        <v>238</v>
      </c>
      <c r="AC57" s="48">
        <f>IF(AB57="YES", 'Benefits Calculation'!$AO$4, 0)</f>
        <v>0</v>
      </c>
      <c r="AD57" s="48">
        <f>IF(AC57="YES", 'Benefits Calculation'!$AP$4, 0)</f>
        <v>0</v>
      </c>
      <c r="AE57" s="48" t="e">
        <f t="shared" si="11"/>
        <v>#VALUE!</v>
      </c>
      <c r="AG57" s="78" t="e">
        <f>IF(Y57&lt;&gt;0, 'Existing child  Loading'!$F$2, "")/100</f>
        <v>#VALUE!</v>
      </c>
      <c r="AH57" s="78" t="e">
        <f>IF(Y57&lt;&gt;0, 'Existing child  Loading'!$M$2, "")/100</f>
        <v>#VALUE!</v>
      </c>
      <c r="AI57" s="78" t="e">
        <f>IF(Y57&lt;&gt;0, 'Existing child  Loading'!$J$2, "")/100</f>
        <v>#VALUE!</v>
      </c>
      <c r="AJ57" s="162">
        <f t="shared" si="22"/>
        <v>0</v>
      </c>
      <c r="AK57" s="78" t="e">
        <f t="shared" si="12"/>
        <v>#VALUE!</v>
      </c>
      <c r="AL57" s="48" t="e">
        <f t="shared" si="13"/>
        <v>#VALUE!</v>
      </c>
      <c r="AM57" s="48" t="e">
        <f t="shared" si="14"/>
        <v>#VALUE!</v>
      </c>
      <c r="AN57" s="48">
        <f t="shared" si="15"/>
        <v>0</v>
      </c>
      <c r="AO57" s="78">
        <f>IF(AND(I57="Dubai", K57="LSB"), Commission!$M$19, 0)</f>
        <v>0</v>
      </c>
      <c r="AP57" s="48" t="e">
        <f>IF(AN57="HSB", Commission!$F$2, IF(AN57="LSB", Commission!$F$3, "")) +AO57</f>
        <v>#VALUE!</v>
      </c>
      <c r="AQ57" s="79" t="e">
        <f t="shared" si="16"/>
        <v>#VALUE!</v>
      </c>
    </row>
    <row r="58" spans="1:43" ht="15.6" x14ac:dyDescent="0.3">
      <c r="A58" s="87">
        <v>57</v>
      </c>
      <c r="B58" s="88">
        <f>Census!B58</f>
        <v>0</v>
      </c>
      <c r="C58" s="88">
        <f>Census!C58</f>
        <v>0</v>
      </c>
      <c r="D58" s="88">
        <f>Census!D58</f>
        <v>0</v>
      </c>
      <c r="E58" s="89">
        <f>Census!E58</f>
        <v>0</v>
      </c>
      <c r="F58" s="88">
        <f>Census!Q58</f>
        <v>0</v>
      </c>
      <c r="G58" s="88">
        <f>Census!G58</f>
        <v>0</v>
      </c>
      <c r="H58" s="88">
        <f>Census!H58</f>
        <v>0</v>
      </c>
      <c r="I58" s="88">
        <f>Census!I58</f>
        <v>0</v>
      </c>
      <c r="J58" s="88">
        <f>Census!J58</f>
        <v>0</v>
      </c>
      <c r="K58" s="88">
        <f>Census!K58</f>
        <v>0</v>
      </c>
      <c r="M58" s="48">
        <f t="shared" si="20"/>
        <v>0</v>
      </c>
      <c r="N58" s="48">
        <f t="shared" si="17"/>
        <v>0</v>
      </c>
      <c r="O58" s="48">
        <f t="shared" si="18"/>
        <v>0</v>
      </c>
      <c r="P58" s="48">
        <f t="shared" ca="1" si="21"/>
        <v>125</v>
      </c>
      <c r="Q58" s="48" t="str" cm="1">
        <f t="array" aca="1" ref="Q58" ca="1">IFERROR(INDEX('Base Premium '!P:P, MATCH(1, (VALUE(LEFT('Base Premium '!P:P, FIND("-", 'Base Premium '!P:P)-1)) &lt;= P58) * (VALUE(MID('Base Premium '!P:P, FIND("-", 'Base Premium '!P:P)+1, LEN('Base Premium '!P:P))) &gt;= P58), 0)), "No Match")</f>
        <v>No Match</v>
      </c>
      <c r="R58" s="48">
        <f t="shared" si="4"/>
        <v>0</v>
      </c>
      <c r="S58" s="48">
        <f t="shared" si="5"/>
        <v>0</v>
      </c>
      <c r="T58" s="48">
        <f t="shared" si="6"/>
        <v>0</v>
      </c>
      <c r="U58" s="48">
        <f t="shared" si="7"/>
        <v>0</v>
      </c>
      <c r="V58" s="48">
        <f t="shared" si="8"/>
        <v>0</v>
      </c>
      <c r="W58" s="48">
        <f t="shared" si="9"/>
        <v>0</v>
      </c>
      <c r="X58" s="48" t="str">
        <f t="shared" ca="1" si="10"/>
        <v>No Match00</v>
      </c>
      <c r="Z58" s="78" t="str">
        <f>IF(Y58&lt;&gt;0, 'Benefits Calculation'!$T$4, "")</f>
        <v/>
      </c>
      <c r="AA58" s="48" t="str">
        <f>IF(Y58&lt;&gt;0, 'Benefits Calculation'!$U$4, "")</f>
        <v/>
      </c>
      <c r="AB58" s="48" t="s">
        <v>238</v>
      </c>
      <c r="AC58" s="48">
        <f>IF(AB58="YES", 'Benefits Calculation'!$AO$4, 0)</f>
        <v>0</v>
      </c>
      <c r="AD58" s="48">
        <f>IF(AC58="YES", 'Benefits Calculation'!$AP$4, 0)</f>
        <v>0</v>
      </c>
      <c r="AE58" s="48" t="e">
        <f t="shared" si="11"/>
        <v>#VALUE!</v>
      </c>
      <c r="AG58" s="78" t="e">
        <f>IF(Y58&lt;&gt;0, 'Existing child  Loading'!$F$2, "")/100</f>
        <v>#VALUE!</v>
      </c>
      <c r="AH58" s="78" t="e">
        <f>IF(Y58&lt;&gt;0, 'Existing child  Loading'!$M$2, "")/100</f>
        <v>#VALUE!</v>
      </c>
      <c r="AI58" s="78" t="e">
        <f>IF(Y58&lt;&gt;0, 'Existing child  Loading'!$J$2, "")/100</f>
        <v>#VALUE!</v>
      </c>
      <c r="AJ58" s="162">
        <f t="shared" si="22"/>
        <v>0</v>
      </c>
      <c r="AK58" s="78" t="e">
        <f t="shared" si="12"/>
        <v>#VALUE!</v>
      </c>
      <c r="AL58" s="48" t="e">
        <f t="shared" si="13"/>
        <v>#VALUE!</v>
      </c>
      <c r="AM58" s="48" t="e">
        <f t="shared" si="14"/>
        <v>#VALUE!</v>
      </c>
      <c r="AN58" s="48">
        <f t="shared" si="15"/>
        <v>0</v>
      </c>
      <c r="AO58" s="78">
        <f>IF(AND(I58="Dubai", K58="LSB"), Commission!$M$19, 0)</f>
        <v>0</v>
      </c>
      <c r="AP58" s="48" t="e">
        <f>IF(AN58="HSB", Commission!$F$2, IF(AN58="LSB", Commission!$F$3, "")) +AO58</f>
        <v>#VALUE!</v>
      </c>
      <c r="AQ58" s="79" t="e">
        <f t="shared" si="16"/>
        <v>#VALUE!</v>
      </c>
    </row>
    <row r="59" spans="1:43" ht="15.6" x14ac:dyDescent="0.3">
      <c r="A59" s="87">
        <v>58</v>
      </c>
      <c r="B59" s="88">
        <f>Census!B59</f>
        <v>0</v>
      </c>
      <c r="C59" s="88">
        <f>Census!C59</f>
        <v>0</v>
      </c>
      <c r="D59" s="88">
        <f>Census!D59</f>
        <v>0</v>
      </c>
      <c r="E59" s="89">
        <f>Census!E59</f>
        <v>0</v>
      </c>
      <c r="F59" s="88">
        <f>Census!Q59</f>
        <v>0</v>
      </c>
      <c r="G59" s="88">
        <f>Census!G59</f>
        <v>0</v>
      </c>
      <c r="H59" s="88">
        <f>Census!H59</f>
        <v>0</v>
      </c>
      <c r="I59" s="88">
        <f>Census!I59</f>
        <v>0</v>
      </c>
      <c r="J59" s="88">
        <f>Census!J59</f>
        <v>0</v>
      </c>
      <c r="K59" s="88">
        <f>Census!K59</f>
        <v>0</v>
      </c>
      <c r="M59" s="48">
        <f t="shared" si="20"/>
        <v>0</v>
      </c>
      <c r="N59" s="48">
        <f t="shared" si="17"/>
        <v>0</v>
      </c>
      <c r="O59" s="48">
        <f t="shared" si="18"/>
        <v>0</v>
      </c>
      <c r="P59" s="48">
        <f t="shared" ca="1" si="21"/>
        <v>125</v>
      </c>
      <c r="Q59" s="48" t="str" cm="1">
        <f t="array" aca="1" ref="Q59" ca="1">IFERROR(INDEX('Base Premium '!P:P, MATCH(1, (VALUE(LEFT('Base Premium '!P:P, FIND("-", 'Base Premium '!P:P)-1)) &lt;= P59) * (VALUE(MID('Base Premium '!P:P, FIND("-", 'Base Premium '!P:P)+1, LEN('Base Premium '!P:P))) &gt;= P59), 0)), "No Match")</f>
        <v>No Match</v>
      </c>
      <c r="R59" s="48">
        <f t="shared" si="4"/>
        <v>0</v>
      </c>
      <c r="S59" s="48">
        <f t="shared" si="5"/>
        <v>0</v>
      </c>
      <c r="T59" s="48">
        <f t="shared" si="6"/>
        <v>0</v>
      </c>
      <c r="U59" s="48">
        <f t="shared" si="7"/>
        <v>0</v>
      </c>
      <c r="V59" s="48">
        <f t="shared" si="8"/>
        <v>0</v>
      </c>
      <c r="W59" s="48">
        <f t="shared" si="9"/>
        <v>0</v>
      </c>
      <c r="X59" s="48" t="str">
        <f t="shared" ca="1" si="10"/>
        <v>No Match00</v>
      </c>
      <c r="Z59" s="78" t="str">
        <f>IF(Y59&lt;&gt;0, 'Benefits Calculation'!$T$4, "")</f>
        <v/>
      </c>
      <c r="AA59" s="48" t="str">
        <f>IF(Y59&lt;&gt;0, 'Benefits Calculation'!$U$4, "")</f>
        <v/>
      </c>
      <c r="AB59" s="48" t="s">
        <v>238</v>
      </c>
      <c r="AC59" s="48">
        <f>IF(AB59="YES", 'Benefits Calculation'!$AO$4, 0)</f>
        <v>0</v>
      </c>
      <c r="AD59" s="48">
        <f>IF(AC59="YES", 'Benefits Calculation'!$AP$4, 0)</f>
        <v>0</v>
      </c>
      <c r="AE59" s="48" t="e">
        <f t="shared" si="11"/>
        <v>#VALUE!</v>
      </c>
      <c r="AG59" s="78" t="e">
        <f>IF(Y59&lt;&gt;0, 'Existing child  Loading'!$F$2, "")/100</f>
        <v>#VALUE!</v>
      </c>
      <c r="AH59" s="78" t="e">
        <f>IF(Y59&lt;&gt;0, 'Existing child  Loading'!$M$2, "")/100</f>
        <v>#VALUE!</v>
      </c>
      <c r="AI59" s="78" t="e">
        <f>IF(Y59&lt;&gt;0, 'Existing child  Loading'!$J$2, "")/100</f>
        <v>#VALUE!</v>
      </c>
      <c r="AJ59" s="162">
        <f t="shared" si="22"/>
        <v>0</v>
      </c>
      <c r="AK59" s="78" t="e">
        <f t="shared" si="12"/>
        <v>#VALUE!</v>
      </c>
      <c r="AL59" s="48" t="e">
        <f t="shared" si="13"/>
        <v>#VALUE!</v>
      </c>
      <c r="AM59" s="48" t="e">
        <f t="shared" si="14"/>
        <v>#VALUE!</v>
      </c>
      <c r="AN59" s="48">
        <f t="shared" si="15"/>
        <v>0</v>
      </c>
      <c r="AO59" s="78">
        <f>IF(AND(I59="Dubai", K59="LSB"), Commission!$M$19, 0)</f>
        <v>0</v>
      </c>
      <c r="AP59" s="48" t="e">
        <f>IF(AN59="HSB", Commission!$F$2, IF(AN59="LSB", Commission!$F$3, "")) +AO59</f>
        <v>#VALUE!</v>
      </c>
      <c r="AQ59" s="79" t="e">
        <f t="shared" si="16"/>
        <v>#VALUE!</v>
      </c>
    </row>
    <row r="60" spans="1:43" ht="15.6" x14ac:dyDescent="0.3">
      <c r="A60" s="87">
        <v>59</v>
      </c>
      <c r="B60" s="88">
        <f>Census!B60</f>
        <v>0</v>
      </c>
      <c r="C60" s="88">
        <f>Census!C60</f>
        <v>0</v>
      </c>
      <c r="D60" s="88">
        <f>Census!D60</f>
        <v>0</v>
      </c>
      <c r="E60" s="89">
        <f>Census!E60</f>
        <v>0</v>
      </c>
      <c r="F60" s="88">
        <f>Census!Q60</f>
        <v>0</v>
      </c>
      <c r="G60" s="88">
        <f>Census!G60</f>
        <v>0</v>
      </c>
      <c r="H60" s="88">
        <f>Census!H60</f>
        <v>0</v>
      </c>
      <c r="I60" s="88">
        <f>Census!I60</f>
        <v>0</v>
      </c>
      <c r="J60" s="88">
        <f>Census!J60</f>
        <v>0</v>
      </c>
      <c r="K60" s="88">
        <f>Census!K60</f>
        <v>0</v>
      </c>
      <c r="M60" s="48">
        <f t="shared" si="20"/>
        <v>0</v>
      </c>
      <c r="N60" s="48">
        <f t="shared" si="17"/>
        <v>0</v>
      </c>
      <c r="O60" s="48">
        <f t="shared" si="18"/>
        <v>0</v>
      </c>
      <c r="P60" s="48">
        <f t="shared" ca="1" si="21"/>
        <v>125</v>
      </c>
      <c r="Q60" s="48" t="str" cm="1">
        <f t="array" aca="1" ref="Q60" ca="1">IFERROR(INDEX('Base Premium '!P:P, MATCH(1, (VALUE(LEFT('Base Premium '!P:P, FIND("-", 'Base Premium '!P:P)-1)) &lt;= P60) * (VALUE(MID('Base Premium '!P:P, FIND("-", 'Base Premium '!P:P)+1, LEN('Base Premium '!P:P))) &gt;= P60), 0)), "No Match")</f>
        <v>No Match</v>
      </c>
      <c r="R60" s="48">
        <f t="shared" si="4"/>
        <v>0</v>
      </c>
      <c r="S60" s="48">
        <f t="shared" si="5"/>
        <v>0</v>
      </c>
      <c r="T60" s="48">
        <f t="shared" si="6"/>
        <v>0</v>
      </c>
      <c r="U60" s="48">
        <f t="shared" si="7"/>
        <v>0</v>
      </c>
      <c r="V60" s="48">
        <f t="shared" si="8"/>
        <v>0</v>
      </c>
      <c r="W60" s="48">
        <f t="shared" si="9"/>
        <v>0</v>
      </c>
      <c r="X60" s="48" t="str">
        <f t="shared" ca="1" si="10"/>
        <v>No Match00</v>
      </c>
      <c r="Z60" s="78" t="str">
        <f>IF(Y60&lt;&gt;0, 'Benefits Calculation'!$T$4, "")</f>
        <v/>
      </c>
      <c r="AA60" s="48" t="str">
        <f>IF(Y60&lt;&gt;0, 'Benefits Calculation'!$U$4, "")</f>
        <v/>
      </c>
      <c r="AB60" s="48" t="s">
        <v>238</v>
      </c>
      <c r="AC60" s="48">
        <f>IF(AB60="YES", 'Benefits Calculation'!$AO$4, 0)</f>
        <v>0</v>
      </c>
      <c r="AD60" s="48">
        <f>IF(AC60="YES", 'Benefits Calculation'!$AP$4, 0)</f>
        <v>0</v>
      </c>
      <c r="AE60" s="48" t="e">
        <f t="shared" si="11"/>
        <v>#VALUE!</v>
      </c>
      <c r="AG60" s="78" t="e">
        <f>IF(Y60&lt;&gt;0, 'Existing child  Loading'!$F$2, "")/100</f>
        <v>#VALUE!</v>
      </c>
      <c r="AH60" s="78" t="e">
        <f>IF(Y60&lt;&gt;0, 'Existing child  Loading'!$M$2, "")/100</f>
        <v>#VALUE!</v>
      </c>
      <c r="AI60" s="78" t="e">
        <f>IF(Y60&lt;&gt;0, 'Existing child  Loading'!$J$2, "")/100</f>
        <v>#VALUE!</v>
      </c>
      <c r="AJ60" s="162">
        <f t="shared" si="22"/>
        <v>0</v>
      </c>
      <c r="AK60" s="78" t="e">
        <f t="shared" si="12"/>
        <v>#VALUE!</v>
      </c>
      <c r="AL60" s="48" t="e">
        <f t="shared" si="13"/>
        <v>#VALUE!</v>
      </c>
      <c r="AM60" s="48" t="e">
        <f t="shared" si="14"/>
        <v>#VALUE!</v>
      </c>
      <c r="AN60" s="48">
        <f t="shared" si="15"/>
        <v>0</v>
      </c>
      <c r="AO60" s="78">
        <f>IF(AND(I60="Dubai", K60="LSB"), Commission!$M$19, 0)</f>
        <v>0</v>
      </c>
      <c r="AP60" s="48" t="e">
        <f>IF(AN60="HSB", Commission!$F$2, IF(AN60="LSB", Commission!$F$3, "")) +AO60</f>
        <v>#VALUE!</v>
      </c>
      <c r="AQ60" s="79" t="e">
        <f t="shared" si="16"/>
        <v>#VALUE!</v>
      </c>
    </row>
    <row r="61" spans="1:43" ht="15.6" x14ac:dyDescent="0.3">
      <c r="A61" s="87">
        <v>60</v>
      </c>
      <c r="B61" s="88">
        <f>Census!B61</f>
        <v>0</v>
      </c>
      <c r="C61" s="88">
        <f>Census!C61</f>
        <v>0</v>
      </c>
      <c r="D61" s="88">
        <f>Census!D61</f>
        <v>0</v>
      </c>
      <c r="E61" s="89">
        <f>Census!E61</f>
        <v>0</v>
      </c>
      <c r="F61" s="88">
        <f>Census!Q61</f>
        <v>0</v>
      </c>
      <c r="G61" s="88">
        <f>Census!G61</f>
        <v>0</v>
      </c>
      <c r="H61" s="88">
        <f>Census!H61</f>
        <v>0</v>
      </c>
      <c r="I61" s="88">
        <f>Census!I61</f>
        <v>0</v>
      </c>
      <c r="J61" s="88">
        <f>Census!J61</f>
        <v>0</v>
      </c>
      <c r="K61" s="88">
        <f>Census!K61</f>
        <v>0</v>
      </c>
      <c r="M61" s="48">
        <f t="shared" si="20"/>
        <v>0</v>
      </c>
      <c r="N61" s="48">
        <f t="shared" si="17"/>
        <v>0</v>
      </c>
      <c r="O61" s="48">
        <f t="shared" si="18"/>
        <v>0</v>
      </c>
      <c r="P61" s="48">
        <f t="shared" ca="1" si="21"/>
        <v>125</v>
      </c>
      <c r="Q61" s="48" t="str" cm="1">
        <f t="array" aca="1" ref="Q61" ca="1">IFERROR(INDEX('Base Premium '!P:P, MATCH(1, (VALUE(LEFT('Base Premium '!P:P, FIND("-", 'Base Premium '!P:P)-1)) &lt;= P61) * (VALUE(MID('Base Premium '!P:P, FIND("-", 'Base Premium '!P:P)+1, LEN('Base Premium '!P:P))) &gt;= P61), 0)), "No Match")</f>
        <v>No Match</v>
      </c>
      <c r="R61" s="48">
        <f t="shared" si="4"/>
        <v>0</v>
      </c>
      <c r="S61" s="48">
        <f t="shared" si="5"/>
        <v>0</v>
      </c>
      <c r="T61" s="48">
        <f t="shared" si="6"/>
        <v>0</v>
      </c>
      <c r="U61" s="48">
        <f t="shared" si="7"/>
        <v>0</v>
      </c>
      <c r="V61" s="48">
        <f t="shared" si="8"/>
        <v>0</v>
      </c>
      <c r="W61" s="48">
        <f t="shared" si="9"/>
        <v>0</v>
      </c>
      <c r="X61" s="48" t="str">
        <f t="shared" ca="1" si="10"/>
        <v>No Match00</v>
      </c>
      <c r="Z61" s="78" t="str">
        <f>IF(Y61&lt;&gt;0, 'Benefits Calculation'!$T$4, "")</f>
        <v/>
      </c>
      <c r="AA61" s="48" t="str">
        <f>IF(Y61&lt;&gt;0, 'Benefits Calculation'!$U$4, "")</f>
        <v/>
      </c>
      <c r="AB61" s="48" t="s">
        <v>238</v>
      </c>
      <c r="AC61" s="48">
        <f>IF(AB61="YES", 'Benefits Calculation'!$AO$4, 0)</f>
        <v>0</v>
      </c>
      <c r="AD61" s="48">
        <f>IF(AC61="YES", 'Benefits Calculation'!$AP$4, 0)</f>
        <v>0</v>
      </c>
      <c r="AE61" s="48" t="e">
        <f t="shared" si="11"/>
        <v>#VALUE!</v>
      </c>
      <c r="AG61" s="78" t="e">
        <f>IF(Y61&lt;&gt;0, 'Existing child  Loading'!$F$2, "")/100</f>
        <v>#VALUE!</v>
      </c>
      <c r="AH61" s="78" t="e">
        <f>IF(Y61&lt;&gt;0, 'Existing child  Loading'!$M$2, "")/100</f>
        <v>#VALUE!</v>
      </c>
      <c r="AI61" s="78" t="e">
        <f>IF(Y61&lt;&gt;0, 'Existing child  Loading'!$J$2, "")/100</f>
        <v>#VALUE!</v>
      </c>
      <c r="AJ61" s="162">
        <f t="shared" si="22"/>
        <v>0</v>
      </c>
      <c r="AK61" s="78" t="e">
        <f t="shared" si="12"/>
        <v>#VALUE!</v>
      </c>
      <c r="AL61" s="48" t="e">
        <f t="shared" si="13"/>
        <v>#VALUE!</v>
      </c>
      <c r="AM61" s="48" t="e">
        <f t="shared" si="14"/>
        <v>#VALUE!</v>
      </c>
      <c r="AN61" s="48">
        <f t="shared" si="15"/>
        <v>0</v>
      </c>
      <c r="AO61" s="78">
        <f>IF(AND(I61="Dubai", K61="LSB"), Commission!$M$19, 0)</f>
        <v>0</v>
      </c>
      <c r="AP61" s="48" t="e">
        <f>IF(AN61="HSB", Commission!$F$2, IF(AN61="LSB", Commission!$F$3, "")) +AO61</f>
        <v>#VALUE!</v>
      </c>
      <c r="AQ61" s="79" t="e">
        <f t="shared" si="16"/>
        <v>#VALUE!</v>
      </c>
    </row>
    <row r="62" spans="1:43" ht="15.6" x14ac:dyDescent="0.3">
      <c r="A62" s="87">
        <v>61</v>
      </c>
      <c r="B62" s="88">
        <f>Census!B62</f>
        <v>0</v>
      </c>
      <c r="C62" s="88">
        <f>Census!C62</f>
        <v>0</v>
      </c>
      <c r="D62" s="88">
        <f>Census!D62</f>
        <v>0</v>
      </c>
      <c r="E62" s="89">
        <f>Census!E62</f>
        <v>0</v>
      </c>
      <c r="F62" s="88">
        <f>Census!Q62</f>
        <v>0</v>
      </c>
      <c r="G62" s="88">
        <f>Census!G62</f>
        <v>0</v>
      </c>
      <c r="H62" s="88">
        <f>Census!H62</f>
        <v>0</v>
      </c>
      <c r="I62" s="88">
        <f>Census!I62</f>
        <v>0</v>
      </c>
      <c r="J62" s="88">
        <f>Census!J62</f>
        <v>0</v>
      </c>
      <c r="K62" s="88">
        <f>Census!K62</f>
        <v>0</v>
      </c>
      <c r="M62" s="48">
        <f t="shared" si="20"/>
        <v>0</v>
      </c>
      <c r="N62" s="48">
        <f t="shared" si="17"/>
        <v>0</v>
      </c>
      <c r="O62" s="48">
        <f t="shared" si="18"/>
        <v>0</v>
      </c>
      <c r="P62" s="48">
        <f t="shared" ca="1" si="21"/>
        <v>125</v>
      </c>
      <c r="Q62" s="48" t="str" cm="1">
        <f t="array" aca="1" ref="Q62" ca="1">IFERROR(INDEX('Base Premium '!P:P, MATCH(1, (VALUE(LEFT('Base Premium '!P:P, FIND("-", 'Base Premium '!P:P)-1)) &lt;= P62) * (VALUE(MID('Base Premium '!P:P, FIND("-", 'Base Premium '!P:P)+1, LEN('Base Premium '!P:P))) &gt;= P62), 0)), "No Match")</f>
        <v>No Match</v>
      </c>
      <c r="R62" s="48">
        <f t="shared" si="4"/>
        <v>0</v>
      </c>
      <c r="S62" s="48">
        <f>G62</f>
        <v>0</v>
      </c>
      <c r="T62" s="48">
        <f t="shared" si="6"/>
        <v>0</v>
      </c>
      <c r="U62" s="48">
        <f t="shared" si="7"/>
        <v>0</v>
      </c>
      <c r="V62" s="48">
        <f t="shared" si="8"/>
        <v>0</v>
      </c>
      <c r="W62" s="48">
        <f t="shared" si="9"/>
        <v>0</v>
      </c>
      <c r="X62" s="48" t="str">
        <f t="shared" ca="1" si="10"/>
        <v>No Match00</v>
      </c>
      <c r="Z62" s="78" t="str">
        <f>IF(Y62&lt;&gt;0, 'Benefits Calculation'!$T$4, "")</f>
        <v/>
      </c>
      <c r="AA62" s="48" t="str">
        <f>IF(Y62&lt;&gt;0, 'Benefits Calculation'!$U$4, "")</f>
        <v/>
      </c>
      <c r="AB62" s="48" t="s">
        <v>238</v>
      </c>
      <c r="AC62" s="48">
        <f>IF(AB62="YES", 'Benefits Calculation'!$AO$4, 0)</f>
        <v>0</v>
      </c>
      <c r="AD62" s="48">
        <f>IF(AC62="YES", 'Benefits Calculation'!$AP$4, 0)</f>
        <v>0</v>
      </c>
      <c r="AE62" s="48" t="e">
        <f t="shared" si="11"/>
        <v>#VALUE!</v>
      </c>
      <c r="AG62" s="78" t="e">
        <f>IF(Y62&lt;&gt;0, 'Existing child  Loading'!$F$2, "")/100</f>
        <v>#VALUE!</v>
      </c>
      <c r="AH62" s="78" t="e">
        <f>IF(Y62&lt;&gt;0, 'Existing child  Loading'!$M$2, "")/100</f>
        <v>#VALUE!</v>
      </c>
      <c r="AI62" s="78" t="e">
        <f>IF(Y62&lt;&gt;0, 'Existing child  Loading'!$J$2, "")/100</f>
        <v>#VALUE!</v>
      </c>
      <c r="AJ62" s="162">
        <f t="shared" si="22"/>
        <v>0</v>
      </c>
      <c r="AK62" s="78" t="e">
        <f t="shared" si="12"/>
        <v>#VALUE!</v>
      </c>
      <c r="AL62" s="48" t="e">
        <f t="shared" si="13"/>
        <v>#VALUE!</v>
      </c>
      <c r="AM62" s="48" t="e">
        <f t="shared" si="14"/>
        <v>#VALUE!</v>
      </c>
      <c r="AN62" s="48">
        <f t="shared" si="15"/>
        <v>0</v>
      </c>
      <c r="AO62" s="78">
        <f>IF(AND(I62="Dubai", K62="LSB"), Commission!$M$19, 0)</f>
        <v>0</v>
      </c>
      <c r="AP62" s="48" t="e">
        <f>IF(AN62="HSB", Commission!$F$2, IF(AN62="LSB", Commission!$F$3, "")) +AO62</f>
        <v>#VALUE!</v>
      </c>
      <c r="AQ62" s="79" t="e">
        <f t="shared" si="16"/>
        <v>#VALUE!</v>
      </c>
    </row>
    <row r="63" spans="1:43" ht="15.6" x14ac:dyDescent="0.3">
      <c r="A63" s="87">
        <v>62</v>
      </c>
      <c r="B63" s="88">
        <f>Census!B63</f>
        <v>0</v>
      </c>
      <c r="C63" s="88">
        <f>Census!C63</f>
        <v>0</v>
      </c>
      <c r="D63" s="88">
        <f>Census!D63</f>
        <v>0</v>
      </c>
      <c r="E63" s="89">
        <f>Census!E63</f>
        <v>0</v>
      </c>
      <c r="F63" s="88">
        <f>Census!Q63</f>
        <v>0</v>
      </c>
      <c r="G63" s="88">
        <f>Census!G63</f>
        <v>0</v>
      </c>
      <c r="H63" s="88">
        <f>Census!H63</f>
        <v>0</v>
      </c>
      <c r="I63" s="88">
        <f>Census!I63</f>
        <v>0</v>
      </c>
      <c r="J63" s="88">
        <f>Census!J63</f>
        <v>0</v>
      </c>
      <c r="K63" s="88">
        <f>Census!K63</f>
        <v>0</v>
      </c>
      <c r="M63" s="48">
        <f t="shared" si="20"/>
        <v>0</v>
      </c>
      <c r="N63" s="48">
        <f t="shared" si="17"/>
        <v>0</v>
      </c>
      <c r="O63" s="48">
        <f t="shared" si="18"/>
        <v>0</v>
      </c>
      <c r="P63" s="48">
        <f t="shared" ca="1" si="21"/>
        <v>125</v>
      </c>
      <c r="Q63" s="48" t="str" cm="1">
        <f t="array" aca="1" ref="Q63" ca="1">IFERROR(INDEX('Base Premium '!P:P, MATCH(1, (VALUE(LEFT('Base Premium '!P:P, FIND("-", 'Base Premium '!P:P)-1)) &lt;= P63) * (VALUE(MID('Base Premium '!P:P, FIND("-", 'Base Premium '!P:P)+1, LEN('Base Premium '!P:P))) &gt;= P63), 0)), "No Match")</f>
        <v>No Match</v>
      </c>
      <c r="R63" s="48">
        <f t="shared" si="4"/>
        <v>0</v>
      </c>
      <c r="S63" s="48">
        <f t="shared" si="5"/>
        <v>0</v>
      </c>
      <c r="T63" s="48">
        <f t="shared" si="6"/>
        <v>0</v>
      </c>
      <c r="U63" s="48">
        <f t="shared" si="7"/>
        <v>0</v>
      </c>
      <c r="V63" s="48">
        <f t="shared" si="8"/>
        <v>0</v>
      </c>
      <c r="W63" s="48">
        <f t="shared" si="9"/>
        <v>0</v>
      </c>
      <c r="X63" s="48" t="str">
        <f t="shared" ca="1" si="10"/>
        <v>No Match00</v>
      </c>
      <c r="Z63" s="78" t="str">
        <f>IF(Y63&lt;&gt;0, 'Benefits Calculation'!$T$4, "")</f>
        <v/>
      </c>
      <c r="AA63" s="48" t="str">
        <f>IF(Y63&lt;&gt;0, 'Benefits Calculation'!$U$4, "")</f>
        <v/>
      </c>
      <c r="AB63" s="48" t="s">
        <v>238</v>
      </c>
      <c r="AC63" s="48">
        <f>IF(AB63="YES", 'Benefits Calculation'!$AO$4, 0)</f>
        <v>0</v>
      </c>
      <c r="AD63" s="48">
        <f>IF(AC63="YES", 'Benefits Calculation'!$AP$4, 0)</f>
        <v>0</v>
      </c>
      <c r="AE63" s="48" t="e">
        <f t="shared" si="11"/>
        <v>#VALUE!</v>
      </c>
      <c r="AG63" s="78" t="e">
        <f>IF(Y63&lt;&gt;0, 'Existing child  Loading'!$F$2, "")/100</f>
        <v>#VALUE!</v>
      </c>
      <c r="AH63" s="78" t="e">
        <f>IF(Y63&lt;&gt;0, 'Existing child  Loading'!$M$2, "")/100</f>
        <v>#VALUE!</v>
      </c>
      <c r="AI63" s="78" t="e">
        <f>IF(Y63&lt;&gt;0, 'Existing child  Loading'!$J$2, "")/100</f>
        <v>#VALUE!</v>
      </c>
      <c r="AJ63" s="162">
        <f t="shared" si="22"/>
        <v>0</v>
      </c>
      <c r="AK63" s="78" t="e">
        <f t="shared" si="12"/>
        <v>#VALUE!</v>
      </c>
      <c r="AL63" s="48" t="e">
        <f t="shared" si="13"/>
        <v>#VALUE!</v>
      </c>
      <c r="AM63" s="48" t="e">
        <f t="shared" si="14"/>
        <v>#VALUE!</v>
      </c>
      <c r="AN63" s="48">
        <f t="shared" si="15"/>
        <v>0</v>
      </c>
      <c r="AO63" s="78">
        <f>IF(AND(I63="Dubai", K63="LSB"), Commission!$M$19, 0)</f>
        <v>0</v>
      </c>
      <c r="AP63" s="48" t="e">
        <f>IF(AN63="HSB", Commission!$F$2, IF(AN63="LSB", Commission!$F$3, "")) +AO63</f>
        <v>#VALUE!</v>
      </c>
      <c r="AQ63" s="79" t="e">
        <f t="shared" si="16"/>
        <v>#VALUE!</v>
      </c>
    </row>
    <row r="64" spans="1:43" ht="15.6" x14ac:dyDescent="0.3">
      <c r="A64" s="87">
        <v>63</v>
      </c>
      <c r="B64" s="88">
        <f>Census!B64</f>
        <v>0</v>
      </c>
      <c r="C64" s="88">
        <f>Census!C64</f>
        <v>0</v>
      </c>
      <c r="D64" s="88">
        <f>Census!D64</f>
        <v>0</v>
      </c>
      <c r="E64" s="89">
        <f>Census!E64</f>
        <v>0</v>
      </c>
      <c r="F64" s="88">
        <f>Census!Q64</f>
        <v>0</v>
      </c>
      <c r="G64" s="88">
        <f>Census!G64</f>
        <v>0</v>
      </c>
      <c r="H64" s="88">
        <f>Census!H64</f>
        <v>0</v>
      </c>
      <c r="I64" s="88">
        <f>Census!I64</f>
        <v>0</v>
      </c>
      <c r="J64" s="88">
        <f>Census!J64</f>
        <v>0</v>
      </c>
      <c r="K64" s="88">
        <f>Census!K64</f>
        <v>0</v>
      </c>
      <c r="M64" s="48">
        <f t="shared" si="20"/>
        <v>0</v>
      </c>
      <c r="N64" s="48">
        <f t="shared" si="17"/>
        <v>0</v>
      </c>
      <c r="O64" s="48">
        <f t="shared" si="18"/>
        <v>0</v>
      </c>
      <c r="P64" s="48">
        <f t="shared" ca="1" si="21"/>
        <v>125</v>
      </c>
      <c r="Q64" s="48" t="str" cm="1">
        <f t="array" aca="1" ref="Q64" ca="1">IFERROR(INDEX('Base Premium '!P:P, MATCH(1, (VALUE(LEFT('Base Premium '!P:P, FIND("-", 'Base Premium '!P:P)-1)) &lt;= P64) * (VALUE(MID('Base Premium '!P:P, FIND("-", 'Base Premium '!P:P)+1, LEN('Base Premium '!P:P))) &gt;= P64), 0)), "No Match")</f>
        <v>No Match</v>
      </c>
      <c r="R64" s="48">
        <f t="shared" si="4"/>
        <v>0</v>
      </c>
      <c r="S64" s="48">
        <f t="shared" si="5"/>
        <v>0</v>
      </c>
      <c r="T64" s="48">
        <f t="shared" si="6"/>
        <v>0</v>
      </c>
      <c r="U64" s="48">
        <f t="shared" si="7"/>
        <v>0</v>
      </c>
      <c r="V64" s="48">
        <f t="shared" si="8"/>
        <v>0</v>
      </c>
      <c r="W64" s="48">
        <f t="shared" si="9"/>
        <v>0</v>
      </c>
      <c r="X64" s="48" t="str">
        <f t="shared" ca="1" si="10"/>
        <v>No Match00</v>
      </c>
      <c r="Z64" s="78" t="str">
        <f>IF(Y64&lt;&gt;0, 'Benefits Calculation'!$T$4, "")</f>
        <v/>
      </c>
      <c r="AA64" s="48" t="str">
        <f>IF(Y64&lt;&gt;0, 'Benefits Calculation'!$U$4, "")</f>
        <v/>
      </c>
      <c r="AB64" s="48" t="s">
        <v>238</v>
      </c>
      <c r="AC64" s="48">
        <f>IF(AB64="YES", 'Benefits Calculation'!$AO$4, 0)</f>
        <v>0</v>
      </c>
      <c r="AD64" s="48">
        <f>IF(AC64="YES", 'Benefits Calculation'!$AP$4, 0)</f>
        <v>0</v>
      </c>
      <c r="AE64" s="48" t="e">
        <f t="shared" si="11"/>
        <v>#VALUE!</v>
      </c>
      <c r="AG64" s="78" t="e">
        <f>IF(Y64&lt;&gt;0, 'Existing child  Loading'!$F$2, "")/100</f>
        <v>#VALUE!</v>
      </c>
      <c r="AH64" s="78" t="e">
        <f>IF(Y64&lt;&gt;0, 'Existing child  Loading'!$M$2, "")/100</f>
        <v>#VALUE!</v>
      </c>
      <c r="AI64" s="78" t="e">
        <f>IF(Y64&lt;&gt;0, 'Existing child  Loading'!$J$2, "")/100</f>
        <v>#VALUE!</v>
      </c>
      <c r="AJ64" s="162">
        <f t="shared" si="22"/>
        <v>0</v>
      </c>
      <c r="AK64" s="78" t="e">
        <f t="shared" si="12"/>
        <v>#VALUE!</v>
      </c>
      <c r="AL64" s="48" t="e">
        <f t="shared" si="13"/>
        <v>#VALUE!</v>
      </c>
      <c r="AM64" s="48" t="e">
        <f t="shared" si="14"/>
        <v>#VALUE!</v>
      </c>
      <c r="AN64" s="48">
        <f t="shared" si="15"/>
        <v>0</v>
      </c>
      <c r="AO64" s="78">
        <f>IF(AND(I64="Dubai", K64="LSB"), Commission!$M$19, 0)</f>
        <v>0</v>
      </c>
      <c r="AP64" s="48" t="e">
        <f>IF(AN64="HSB", Commission!$F$2, IF(AN64="LSB", Commission!$F$3, "")) +AO64</f>
        <v>#VALUE!</v>
      </c>
      <c r="AQ64" s="79" t="e">
        <f t="shared" si="16"/>
        <v>#VALUE!</v>
      </c>
    </row>
    <row r="65" spans="1:43" ht="15.6" x14ac:dyDescent="0.3">
      <c r="A65" s="87">
        <v>64</v>
      </c>
      <c r="B65" s="88">
        <f>Census!B65</f>
        <v>0</v>
      </c>
      <c r="C65" s="88">
        <f>Census!C65</f>
        <v>0</v>
      </c>
      <c r="D65" s="88">
        <f>Census!D65</f>
        <v>0</v>
      </c>
      <c r="E65" s="89">
        <f>Census!E65</f>
        <v>0</v>
      </c>
      <c r="F65" s="88">
        <f>Census!Q65</f>
        <v>0</v>
      </c>
      <c r="G65" s="88">
        <f>Census!G65</f>
        <v>0</v>
      </c>
      <c r="H65" s="88">
        <f>Census!H65</f>
        <v>0</v>
      </c>
      <c r="I65" s="88">
        <f>Census!I65</f>
        <v>0</v>
      </c>
      <c r="J65" s="88">
        <f>Census!J65</f>
        <v>0</v>
      </c>
      <c r="K65" s="88">
        <f>Census!K65</f>
        <v>0</v>
      </c>
      <c r="M65" s="48">
        <f t="shared" si="20"/>
        <v>0</v>
      </c>
      <c r="N65" s="48">
        <f t="shared" si="17"/>
        <v>0</v>
      </c>
      <c r="O65" s="48">
        <f t="shared" si="18"/>
        <v>0</v>
      </c>
      <c r="P65" s="48">
        <f t="shared" ca="1" si="21"/>
        <v>125</v>
      </c>
      <c r="Q65" s="48" t="str" cm="1">
        <f t="array" aca="1" ref="Q65" ca="1">IFERROR(INDEX('Base Premium '!P:P, MATCH(1, (VALUE(LEFT('Base Premium '!P:P, FIND("-", 'Base Premium '!P:P)-1)) &lt;= P65) * (VALUE(MID('Base Premium '!P:P, FIND("-", 'Base Premium '!P:P)+1, LEN('Base Premium '!P:P))) &gt;= P65), 0)), "No Match")</f>
        <v>No Match</v>
      </c>
      <c r="R65" s="48">
        <f t="shared" si="4"/>
        <v>0</v>
      </c>
      <c r="S65" s="48">
        <f t="shared" si="5"/>
        <v>0</v>
      </c>
      <c r="T65" s="48">
        <f t="shared" si="6"/>
        <v>0</v>
      </c>
      <c r="U65" s="48">
        <f t="shared" si="7"/>
        <v>0</v>
      </c>
      <c r="V65" s="48">
        <f t="shared" si="8"/>
        <v>0</v>
      </c>
      <c r="W65" s="48">
        <f t="shared" si="9"/>
        <v>0</v>
      </c>
      <c r="X65" s="48" t="str">
        <f t="shared" ca="1" si="10"/>
        <v>No Match00</v>
      </c>
      <c r="Z65" s="78" t="str">
        <f>IF(Y65&lt;&gt;0, 'Benefits Calculation'!$T$4, "")</f>
        <v/>
      </c>
      <c r="AA65" s="48" t="str">
        <f>IF(Y65&lt;&gt;0, 'Benefits Calculation'!$U$4, "")</f>
        <v/>
      </c>
      <c r="AB65" s="48" t="s">
        <v>238</v>
      </c>
      <c r="AC65" s="48">
        <f>IF(AB65="YES", 'Benefits Calculation'!$AO$4, 0)</f>
        <v>0</v>
      </c>
      <c r="AD65" s="48">
        <f>IF(AC65="YES", 'Benefits Calculation'!$AP$4, 0)</f>
        <v>0</v>
      </c>
      <c r="AE65" s="48" t="e">
        <f t="shared" si="11"/>
        <v>#VALUE!</v>
      </c>
      <c r="AG65" s="78" t="e">
        <f>IF(Y65&lt;&gt;0, 'Existing child  Loading'!$F$2, "")/100</f>
        <v>#VALUE!</v>
      </c>
      <c r="AH65" s="78" t="e">
        <f>IF(Y65&lt;&gt;0, 'Existing child  Loading'!$M$2, "")/100</f>
        <v>#VALUE!</v>
      </c>
      <c r="AI65" s="78" t="e">
        <f>IF(Y65&lt;&gt;0, 'Existing child  Loading'!$J$2, "")/100</f>
        <v>#VALUE!</v>
      </c>
      <c r="AJ65" s="162">
        <f t="shared" si="22"/>
        <v>0</v>
      </c>
      <c r="AK65" s="78" t="e">
        <f t="shared" si="12"/>
        <v>#VALUE!</v>
      </c>
      <c r="AL65" s="48" t="e">
        <f t="shared" si="13"/>
        <v>#VALUE!</v>
      </c>
      <c r="AM65" s="48" t="e">
        <f t="shared" si="14"/>
        <v>#VALUE!</v>
      </c>
      <c r="AN65" s="48">
        <f t="shared" si="15"/>
        <v>0</v>
      </c>
      <c r="AO65" s="78">
        <f>IF(AND(I65="Dubai", K65="LSB"), Commission!$M$19, 0)</f>
        <v>0</v>
      </c>
      <c r="AP65" s="48" t="e">
        <f>IF(AN65="HSB", Commission!$F$2, IF(AN65="LSB", Commission!$F$3, "")) +AO65</f>
        <v>#VALUE!</v>
      </c>
      <c r="AQ65" s="79" t="e">
        <f t="shared" si="16"/>
        <v>#VALUE!</v>
      </c>
    </row>
    <row r="66" spans="1:43" ht="15.6" x14ac:dyDescent="0.3">
      <c r="A66" s="87">
        <v>65</v>
      </c>
      <c r="B66" s="88">
        <f>Census!B66</f>
        <v>0</v>
      </c>
      <c r="C66" s="88">
        <f>Census!C66</f>
        <v>0</v>
      </c>
      <c r="D66" s="88">
        <f>Census!D66</f>
        <v>0</v>
      </c>
      <c r="E66" s="89">
        <f>Census!E66</f>
        <v>0</v>
      </c>
      <c r="F66" s="88">
        <f>Census!Q66</f>
        <v>0</v>
      </c>
      <c r="G66" s="88">
        <f>Census!G66</f>
        <v>0</v>
      </c>
      <c r="H66" s="88">
        <f>Census!H66</f>
        <v>0</v>
      </c>
      <c r="I66" s="88">
        <f>Census!I66</f>
        <v>0</v>
      </c>
      <c r="J66" s="88">
        <f>Census!J66</f>
        <v>0</v>
      </c>
      <c r="K66" s="88">
        <f>Census!K66</f>
        <v>0</v>
      </c>
      <c r="M66" s="48">
        <f t="shared" si="20"/>
        <v>0</v>
      </c>
      <c r="N66" s="48">
        <f t="shared" si="17"/>
        <v>0</v>
      </c>
      <c r="O66" s="48">
        <f t="shared" si="18"/>
        <v>0</v>
      </c>
      <c r="P66" s="48">
        <f t="shared" ca="1" si="21"/>
        <v>125</v>
      </c>
      <c r="Q66" s="48" t="str" cm="1">
        <f t="array" aca="1" ref="Q66" ca="1">IFERROR(INDEX('Base Premium '!P:P, MATCH(1, (VALUE(LEFT('Base Premium '!P:P, FIND("-", 'Base Premium '!P:P)-1)) &lt;= P66) * (VALUE(MID('Base Premium '!P:P, FIND("-", 'Base Premium '!P:P)+1, LEN('Base Premium '!P:P))) &gt;= P66), 0)), "No Match")</f>
        <v>No Match</v>
      </c>
      <c r="R66" s="48">
        <f t="shared" si="4"/>
        <v>0</v>
      </c>
      <c r="S66" s="48">
        <f t="shared" si="5"/>
        <v>0</v>
      </c>
      <c r="T66" s="48">
        <f t="shared" si="6"/>
        <v>0</v>
      </c>
      <c r="U66" s="48">
        <f t="shared" si="7"/>
        <v>0</v>
      </c>
      <c r="V66" s="48">
        <f t="shared" si="8"/>
        <v>0</v>
      </c>
      <c r="W66" s="48">
        <f t="shared" si="9"/>
        <v>0</v>
      </c>
      <c r="X66" s="48" t="str">
        <f t="shared" ca="1" si="10"/>
        <v>No Match00</v>
      </c>
      <c r="Z66" s="78" t="str">
        <f>IF(Y66&lt;&gt;0, 'Benefits Calculation'!$T$4, "")</f>
        <v/>
      </c>
      <c r="AA66" s="48" t="str">
        <f>IF(Y66&lt;&gt;0, 'Benefits Calculation'!$U$4, "")</f>
        <v/>
      </c>
      <c r="AB66" s="48" t="s">
        <v>238</v>
      </c>
      <c r="AC66" s="48">
        <f>IF(AB66="YES", 'Benefits Calculation'!$AO$4, 0)</f>
        <v>0</v>
      </c>
      <c r="AD66" s="48">
        <f>IF(AC66="YES", 'Benefits Calculation'!$AP$4, 0)</f>
        <v>0</v>
      </c>
      <c r="AE66" s="48" t="e">
        <f t="shared" si="11"/>
        <v>#VALUE!</v>
      </c>
      <c r="AG66" s="78" t="e">
        <f>IF(Y66&lt;&gt;0, 'Existing child  Loading'!$F$2, "")/100</f>
        <v>#VALUE!</v>
      </c>
      <c r="AH66" s="78" t="e">
        <f>IF(Y66&lt;&gt;0, 'Existing child  Loading'!$M$2, "")/100</f>
        <v>#VALUE!</v>
      </c>
      <c r="AI66" s="78" t="e">
        <f>IF(Y66&lt;&gt;0, 'Existing child  Loading'!$J$2, "")/100</f>
        <v>#VALUE!</v>
      </c>
      <c r="AJ66" s="162">
        <f t="shared" ref="AJ66:AJ97" si="23">IF(R66="Married Female", 0/100, 0)</f>
        <v>0</v>
      </c>
      <c r="AK66" s="78" t="e">
        <f t="shared" si="12"/>
        <v>#VALUE!</v>
      </c>
      <c r="AL66" s="48" t="e">
        <f t="shared" si="13"/>
        <v>#VALUE!</v>
      </c>
      <c r="AM66" s="48" t="e">
        <f t="shared" si="14"/>
        <v>#VALUE!</v>
      </c>
      <c r="AN66" s="48">
        <f t="shared" si="15"/>
        <v>0</v>
      </c>
      <c r="AO66" s="78">
        <f>IF(AND(I66="Dubai", K66="LSB"), Commission!$M$19, 0)</f>
        <v>0</v>
      </c>
      <c r="AP66" s="48" t="e">
        <f>IF(AN66="HSB", Commission!$F$2, IF(AN66="LSB", Commission!$F$3, "")) +AO66</f>
        <v>#VALUE!</v>
      </c>
      <c r="AQ66" s="79" t="e">
        <f t="shared" si="16"/>
        <v>#VALUE!</v>
      </c>
    </row>
    <row r="67" spans="1:43" ht="15.6" x14ac:dyDescent="0.3">
      <c r="A67" s="87">
        <v>66</v>
      </c>
      <c r="B67" s="88">
        <f>Census!B67</f>
        <v>0</v>
      </c>
      <c r="C67" s="88">
        <f>Census!C67</f>
        <v>0</v>
      </c>
      <c r="D67" s="88">
        <f>Census!D67</f>
        <v>0</v>
      </c>
      <c r="E67" s="89">
        <f>Census!E67</f>
        <v>0</v>
      </c>
      <c r="F67" s="88">
        <f>Census!Q67</f>
        <v>0</v>
      </c>
      <c r="G67" s="88">
        <f>Census!G67</f>
        <v>0</v>
      </c>
      <c r="H67" s="88">
        <f>Census!H67</f>
        <v>0</v>
      </c>
      <c r="I67" s="88">
        <f>Census!I67</f>
        <v>0</v>
      </c>
      <c r="J67" s="88">
        <f>Census!J67</f>
        <v>0</v>
      </c>
      <c r="K67" s="88">
        <f>Census!K67</f>
        <v>0</v>
      </c>
      <c r="M67" s="48">
        <f t="shared" si="20"/>
        <v>0</v>
      </c>
      <c r="N67" s="48">
        <f t="shared" si="17"/>
        <v>0</v>
      </c>
      <c r="O67" s="48">
        <f t="shared" si="18"/>
        <v>0</v>
      </c>
      <c r="P67" s="48">
        <f t="shared" ref="P67:P130" ca="1" si="24">IF(E67="", 0, DATEDIF(E67, TODAY(), "Y"))</f>
        <v>125</v>
      </c>
      <c r="Q67" s="48" t="str" cm="1">
        <f t="array" aca="1" ref="Q67" ca="1">IFERROR(INDEX('Base Premium '!P:P, MATCH(1, (VALUE(LEFT('Base Premium '!P:P, FIND("-", 'Base Premium '!P:P)-1)) &lt;= P67) * (VALUE(MID('Base Premium '!P:P, FIND("-", 'Base Premium '!P:P)+1, LEN('Base Premium '!P:P))) &gt;= P67), 0)), "No Match")</f>
        <v>No Match</v>
      </c>
      <c r="R67" s="48">
        <f t="shared" ref="R67:R130" si="25">F67</f>
        <v>0</v>
      </c>
      <c r="S67" s="48">
        <f t="shared" ref="S67:W101" si="26">G67</f>
        <v>0</v>
      </c>
      <c r="T67" s="48">
        <f t="shared" si="26"/>
        <v>0</v>
      </c>
      <c r="U67" s="48">
        <f t="shared" si="26"/>
        <v>0</v>
      </c>
      <c r="V67" s="48">
        <f t="shared" si="26"/>
        <v>0</v>
      </c>
      <c r="W67" s="48">
        <f t="shared" si="26"/>
        <v>0</v>
      </c>
      <c r="X67" s="48" t="str">
        <f t="shared" ref="X67:X130" ca="1" si="27">Q67&amp;R67&amp;O67</f>
        <v>No Match00</v>
      </c>
      <c r="Z67" s="78" t="str">
        <f>IF(Y67&lt;&gt;0, 'Benefits Calculation'!$T$4, "")</f>
        <v/>
      </c>
      <c r="AA67" s="48" t="str">
        <f>IF(Y67&lt;&gt;0, 'Benefits Calculation'!$U$4, "")</f>
        <v/>
      </c>
      <c r="AB67" s="48" t="s">
        <v>238</v>
      </c>
      <c r="AC67" s="48">
        <f>IF(AB67="YES", 'Benefits Calculation'!$AO$4, 0)</f>
        <v>0</v>
      </c>
      <c r="AD67" s="48">
        <f>IF(AC67="YES", 'Benefits Calculation'!$AP$4, 0)</f>
        <v>0</v>
      </c>
      <c r="AE67" s="48" t="e">
        <f t="shared" ref="AE67:AE130" si="28">IF(Y67*(1+Z67%)+AA67=0, Y67, Y67*(1+Z67%)+AA67)</f>
        <v>#VALUE!</v>
      </c>
      <c r="AG67" s="78" t="e">
        <f>IF(Y67&lt;&gt;0, 'Existing child  Loading'!$F$2, "")/100</f>
        <v>#VALUE!</v>
      </c>
      <c r="AH67" s="78" t="e">
        <f>IF(Y67&lt;&gt;0, 'Existing child  Loading'!$M$2, "")/100</f>
        <v>#VALUE!</v>
      </c>
      <c r="AI67" s="78" t="e">
        <f>IF(Y67&lt;&gt;0, 'Existing child  Loading'!$J$2, "")/100</f>
        <v>#VALUE!</v>
      </c>
      <c r="AJ67" s="162">
        <f t="shared" si="23"/>
        <v>0</v>
      </c>
      <c r="AK67" s="78" t="e">
        <f t="shared" ref="AK67:AK130" si="29">AF67+AG67+AH67+AI67+AJ67</f>
        <v>#VALUE!</v>
      </c>
      <c r="AL67" s="48" t="e">
        <f t="shared" ref="AL67:AL130" si="30">Y67*(1+(Z67/100+AK67))</f>
        <v>#VALUE!</v>
      </c>
      <c r="AM67" s="48" t="e">
        <f t="shared" ref="AM67:AM130" si="31">AL67+AA67</f>
        <v>#VALUE!</v>
      </c>
      <c r="AN67" s="48">
        <f t="shared" ref="AN67:AN130" si="32">K67</f>
        <v>0</v>
      </c>
      <c r="AO67" s="78">
        <f>IF(AND(I67="Dubai", K67="LSB"), Commission!$M$19, 0)</f>
        <v>0</v>
      </c>
      <c r="AP67" s="48" t="e">
        <f>IF(AN67="HSB", Commission!$F$2, IF(AN67="LSB", Commission!$F$3, "")) +AO67</f>
        <v>#VALUE!</v>
      </c>
      <c r="AQ67" s="79" t="e">
        <f t="shared" ref="AQ67:AQ130" si="33">AM67/(1-AP67)</f>
        <v>#VALUE!</v>
      </c>
    </row>
    <row r="68" spans="1:43" ht="15.6" x14ac:dyDescent="0.3">
      <c r="A68" s="87">
        <v>67</v>
      </c>
      <c r="B68" s="88">
        <f>Census!B68</f>
        <v>0</v>
      </c>
      <c r="C68" s="88">
        <f>Census!C68</f>
        <v>0</v>
      </c>
      <c r="D68" s="88">
        <f>Census!D68</f>
        <v>0</v>
      </c>
      <c r="E68" s="89">
        <f>Census!E68</f>
        <v>0</v>
      </c>
      <c r="F68" s="88">
        <f>Census!Q68</f>
        <v>0</v>
      </c>
      <c r="G68" s="88">
        <f>Census!G68</f>
        <v>0</v>
      </c>
      <c r="H68" s="88">
        <f>Census!H68</f>
        <v>0</v>
      </c>
      <c r="I68" s="88">
        <f>Census!I68</f>
        <v>0</v>
      </c>
      <c r="J68" s="88">
        <f>Census!J68</f>
        <v>0</v>
      </c>
      <c r="K68" s="88">
        <f>Census!K68</f>
        <v>0</v>
      </c>
      <c r="M68" s="48">
        <f t="shared" ref="M68:O101" si="34">B68</f>
        <v>0</v>
      </c>
      <c r="N68" s="48">
        <f t="shared" si="34"/>
        <v>0</v>
      </c>
      <c r="O68" s="48">
        <f t="shared" si="34"/>
        <v>0</v>
      </c>
      <c r="P68" s="48">
        <f t="shared" ca="1" si="24"/>
        <v>125</v>
      </c>
      <c r="Q68" s="48" t="str" cm="1">
        <f t="array" aca="1" ref="Q68" ca="1">IFERROR(INDEX('Base Premium '!P:P, MATCH(1, (VALUE(LEFT('Base Premium '!P:P, FIND("-", 'Base Premium '!P:P)-1)) &lt;= P68) * (VALUE(MID('Base Premium '!P:P, FIND("-", 'Base Premium '!P:P)+1, LEN('Base Premium '!P:P))) &gt;= P68), 0)), "No Match")</f>
        <v>No Match</v>
      </c>
      <c r="R68" s="48">
        <f t="shared" si="25"/>
        <v>0</v>
      </c>
      <c r="S68" s="48">
        <f t="shared" si="26"/>
        <v>0</v>
      </c>
      <c r="T68" s="48">
        <f t="shared" si="26"/>
        <v>0</v>
      </c>
      <c r="U68" s="48">
        <f t="shared" si="26"/>
        <v>0</v>
      </c>
      <c r="V68" s="48">
        <f t="shared" si="26"/>
        <v>0</v>
      </c>
      <c r="W68" s="48">
        <f t="shared" si="26"/>
        <v>0</v>
      </c>
      <c r="X68" s="48" t="str">
        <f t="shared" ca="1" si="27"/>
        <v>No Match00</v>
      </c>
      <c r="Z68" s="78" t="str">
        <f>IF(Y68&lt;&gt;0, 'Benefits Calculation'!$T$4, "")</f>
        <v/>
      </c>
      <c r="AA68" s="48" t="str">
        <f>IF(Y68&lt;&gt;0, 'Benefits Calculation'!$U$4, "")</f>
        <v/>
      </c>
      <c r="AB68" s="48" t="s">
        <v>238</v>
      </c>
      <c r="AC68" s="48">
        <f>IF(AB68="YES", 'Benefits Calculation'!$AO$4, 0)</f>
        <v>0</v>
      </c>
      <c r="AD68" s="48">
        <f>IF(AC68="YES", 'Benefits Calculation'!$AP$4, 0)</f>
        <v>0</v>
      </c>
      <c r="AE68" s="48" t="e">
        <f t="shared" si="28"/>
        <v>#VALUE!</v>
      </c>
      <c r="AG68" s="78" t="e">
        <f>IF(Y68&lt;&gt;0, 'Existing child  Loading'!$F$2, "")/100</f>
        <v>#VALUE!</v>
      </c>
      <c r="AH68" s="78" t="e">
        <f>IF(Y68&lt;&gt;0, 'Existing child  Loading'!$M$2, "")/100</f>
        <v>#VALUE!</v>
      </c>
      <c r="AI68" s="78" t="e">
        <f>IF(Y68&lt;&gt;0, 'Existing child  Loading'!$J$2, "")/100</f>
        <v>#VALUE!</v>
      </c>
      <c r="AJ68" s="162">
        <f t="shared" si="23"/>
        <v>0</v>
      </c>
      <c r="AK68" s="78" t="e">
        <f t="shared" si="29"/>
        <v>#VALUE!</v>
      </c>
      <c r="AL68" s="48" t="e">
        <f t="shared" si="30"/>
        <v>#VALUE!</v>
      </c>
      <c r="AM68" s="48" t="e">
        <f t="shared" si="31"/>
        <v>#VALUE!</v>
      </c>
      <c r="AN68" s="48">
        <f t="shared" si="32"/>
        <v>0</v>
      </c>
      <c r="AO68" s="78">
        <f>IF(AND(I68="Dubai", K68="LSB"), Commission!$M$19, 0)</f>
        <v>0</v>
      </c>
      <c r="AP68" s="48" t="e">
        <f>IF(AN68="HSB", Commission!$F$2, IF(AN68="LSB", Commission!$F$3, "")) +AO68</f>
        <v>#VALUE!</v>
      </c>
      <c r="AQ68" s="79" t="e">
        <f t="shared" si="33"/>
        <v>#VALUE!</v>
      </c>
    </row>
    <row r="69" spans="1:43" ht="15.6" x14ac:dyDescent="0.3">
      <c r="A69" s="87">
        <v>68</v>
      </c>
      <c r="B69" s="88">
        <f>Census!B69</f>
        <v>0</v>
      </c>
      <c r="C69" s="88">
        <f>Census!C69</f>
        <v>0</v>
      </c>
      <c r="D69" s="88">
        <f>Census!D69</f>
        <v>0</v>
      </c>
      <c r="E69" s="89">
        <f>Census!E69</f>
        <v>0</v>
      </c>
      <c r="F69" s="88">
        <f>Census!Q69</f>
        <v>0</v>
      </c>
      <c r="G69" s="88">
        <f>Census!G69</f>
        <v>0</v>
      </c>
      <c r="H69" s="88">
        <f>Census!H69</f>
        <v>0</v>
      </c>
      <c r="I69" s="88">
        <f>Census!I69</f>
        <v>0</v>
      </c>
      <c r="J69" s="88">
        <f>Census!J69</f>
        <v>0</v>
      </c>
      <c r="K69" s="88">
        <f>Census!K69</f>
        <v>0</v>
      </c>
      <c r="M69" s="48">
        <f t="shared" si="34"/>
        <v>0</v>
      </c>
      <c r="N69" s="48">
        <f t="shared" si="34"/>
        <v>0</v>
      </c>
      <c r="O69" s="48">
        <f t="shared" si="34"/>
        <v>0</v>
      </c>
      <c r="P69" s="48">
        <f t="shared" ca="1" si="24"/>
        <v>125</v>
      </c>
      <c r="Q69" s="48" t="str" cm="1">
        <f t="array" aca="1" ref="Q69" ca="1">IFERROR(INDEX('Base Premium '!P:P, MATCH(1, (VALUE(LEFT('Base Premium '!P:P, FIND("-", 'Base Premium '!P:P)-1)) &lt;= P69) * (VALUE(MID('Base Premium '!P:P, FIND("-", 'Base Premium '!P:P)+1, LEN('Base Premium '!P:P))) &gt;= P69), 0)), "No Match")</f>
        <v>No Match</v>
      </c>
      <c r="R69" s="48">
        <f t="shared" si="25"/>
        <v>0</v>
      </c>
      <c r="S69" s="48">
        <f t="shared" si="26"/>
        <v>0</v>
      </c>
      <c r="T69" s="48">
        <f t="shared" si="26"/>
        <v>0</v>
      </c>
      <c r="U69" s="48">
        <f t="shared" si="26"/>
        <v>0</v>
      </c>
      <c r="V69" s="48">
        <f t="shared" si="26"/>
        <v>0</v>
      </c>
      <c r="W69" s="48">
        <f t="shared" si="26"/>
        <v>0</v>
      </c>
      <c r="X69" s="48" t="str">
        <f t="shared" ca="1" si="27"/>
        <v>No Match00</v>
      </c>
      <c r="Z69" s="78" t="str">
        <f>IF(Y69&lt;&gt;0, 'Benefits Calculation'!$T$4, "")</f>
        <v/>
      </c>
      <c r="AA69" s="48" t="str">
        <f>IF(Y69&lt;&gt;0, 'Benefits Calculation'!$U$4, "")</f>
        <v/>
      </c>
      <c r="AB69" s="48" t="s">
        <v>238</v>
      </c>
      <c r="AC69" s="48">
        <f>IF(AB69="YES", 'Benefits Calculation'!$AO$4, 0)</f>
        <v>0</v>
      </c>
      <c r="AD69" s="48">
        <f>IF(AC69="YES", 'Benefits Calculation'!$AP$4, 0)</f>
        <v>0</v>
      </c>
      <c r="AE69" s="48" t="e">
        <f t="shared" si="28"/>
        <v>#VALUE!</v>
      </c>
      <c r="AG69" s="78" t="e">
        <f>IF(Y69&lt;&gt;0, 'Existing child  Loading'!$F$2, "")/100</f>
        <v>#VALUE!</v>
      </c>
      <c r="AH69" s="78" t="e">
        <f>IF(Y69&lt;&gt;0, 'Existing child  Loading'!$M$2, "")/100</f>
        <v>#VALUE!</v>
      </c>
      <c r="AI69" s="78" t="e">
        <f>IF(Y69&lt;&gt;0, 'Existing child  Loading'!$J$2, "")/100</f>
        <v>#VALUE!</v>
      </c>
      <c r="AJ69" s="162">
        <f t="shared" si="23"/>
        <v>0</v>
      </c>
      <c r="AK69" s="78" t="e">
        <f t="shared" si="29"/>
        <v>#VALUE!</v>
      </c>
      <c r="AL69" s="48" t="e">
        <f t="shared" si="30"/>
        <v>#VALUE!</v>
      </c>
      <c r="AM69" s="48" t="e">
        <f t="shared" si="31"/>
        <v>#VALUE!</v>
      </c>
      <c r="AN69" s="48">
        <f t="shared" si="32"/>
        <v>0</v>
      </c>
      <c r="AO69" s="78">
        <f>IF(AND(I69="Dubai", K69="LSB"), Commission!$M$19, 0)</f>
        <v>0</v>
      </c>
      <c r="AP69" s="48" t="e">
        <f>IF(AN69="HSB", Commission!$F$2, IF(AN69="LSB", Commission!$F$3, "")) +AO69</f>
        <v>#VALUE!</v>
      </c>
      <c r="AQ69" s="79" t="e">
        <f t="shared" si="33"/>
        <v>#VALUE!</v>
      </c>
    </row>
    <row r="70" spans="1:43" ht="15.6" x14ac:dyDescent="0.3">
      <c r="A70" s="87">
        <v>69</v>
      </c>
      <c r="B70" s="88">
        <f>Census!B70</f>
        <v>0</v>
      </c>
      <c r="C70" s="88">
        <f>Census!C70</f>
        <v>0</v>
      </c>
      <c r="D70" s="88">
        <f>Census!D70</f>
        <v>0</v>
      </c>
      <c r="E70" s="89">
        <f>Census!E70</f>
        <v>0</v>
      </c>
      <c r="F70" s="88">
        <f>Census!Q70</f>
        <v>0</v>
      </c>
      <c r="G70" s="88">
        <f>Census!G70</f>
        <v>0</v>
      </c>
      <c r="H70" s="88">
        <f>Census!H70</f>
        <v>0</v>
      </c>
      <c r="I70" s="88">
        <f>Census!I70</f>
        <v>0</v>
      </c>
      <c r="J70" s="88">
        <f>Census!J70</f>
        <v>0</v>
      </c>
      <c r="K70" s="88">
        <f>Census!K70</f>
        <v>0</v>
      </c>
      <c r="M70" s="48">
        <f t="shared" si="34"/>
        <v>0</v>
      </c>
      <c r="N70" s="48">
        <f t="shared" si="34"/>
        <v>0</v>
      </c>
      <c r="O70" s="48">
        <f t="shared" si="34"/>
        <v>0</v>
      </c>
      <c r="P70" s="48">
        <f t="shared" ca="1" si="24"/>
        <v>125</v>
      </c>
      <c r="Q70" s="48" t="str" cm="1">
        <f t="array" aca="1" ref="Q70" ca="1">IFERROR(INDEX('Base Premium '!P:P, MATCH(1, (VALUE(LEFT('Base Premium '!P:P, FIND("-", 'Base Premium '!P:P)-1)) &lt;= P70) * (VALUE(MID('Base Premium '!P:P, FIND("-", 'Base Premium '!P:P)+1, LEN('Base Premium '!P:P))) &gt;= P70), 0)), "No Match")</f>
        <v>No Match</v>
      </c>
      <c r="R70" s="48">
        <f t="shared" si="25"/>
        <v>0</v>
      </c>
      <c r="S70" s="48">
        <f t="shared" si="26"/>
        <v>0</v>
      </c>
      <c r="T70" s="48">
        <f t="shared" si="26"/>
        <v>0</v>
      </c>
      <c r="U70" s="48">
        <f t="shared" si="26"/>
        <v>0</v>
      </c>
      <c r="V70" s="48">
        <f t="shared" si="26"/>
        <v>0</v>
      </c>
      <c r="W70" s="48">
        <f t="shared" si="26"/>
        <v>0</v>
      </c>
      <c r="X70" s="48" t="str">
        <f t="shared" ca="1" si="27"/>
        <v>No Match00</v>
      </c>
      <c r="Z70" s="78" t="str">
        <f>IF(Y70&lt;&gt;0, 'Benefits Calculation'!$T$4, "")</f>
        <v/>
      </c>
      <c r="AA70" s="48" t="str">
        <f>IF(Y70&lt;&gt;0, 'Benefits Calculation'!$U$4, "")</f>
        <v/>
      </c>
      <c r="AB70" s="48" t="s">
        <v>238</v>
      </c>
      <c r="AC70" s="48">
        <f>IF(AB70="YES", 'Benefits Calculation'!$AO$4, 0)</f>
        <v>0</v>
      </c>
      <c r="AD70" s="48">
        <f>IF(AC70="YES", 'Benefits Calculation'!$AP$4, 0)</f>
        <v>0</v>
      </c>
      <c r="AE70" s="48" t="e">
        <f t="shared" si="28"/>
        <v>#VALUE!</v>
      </c>
      <c r="AG70" s="78" t="e">
        <f>IF(Y70&lt;&gt;0, 'Existing child  Loading'!$F$2, "")/100</f>
        <v>#VALUE!</v>
      </c>
      <c r="AH70" s="78" t="e">
        <f>IF(Y70&lt;&gt;0, 'Existing child  Loading'!$M$2, "")/100</f>
        <v>#VALUE!</v>
      </c>
      <c r="AI70" s="78" t="e">
        <f>IF(Y70&lt;&gt;0, 'Existing child  Loading'!$J$2, "")/100</f>
        <v>#VALUE!</v>
      </c>
      <c r="AJ70" s="162">
        <f t="shared" si="23"/>
        <v>0</v>
      </c>
      <c r="AK70" s="78" t="e">
        <f t="shared" si="29"/>
        <v>#VALUE!</v>
      </c>
      <c r="AL70" s="48" t="e">
        <f t="shared" si="30"/>
        <v>#VALUE!</v>
      </c>
      <c r="AM70" s="48" t="e">
        <f t="shared" si="31"/>
        <v>#VALUE!</v>
      </c>
      <c r="AN70" s="48">
        <f t="shared" si="32"/>
        <v>0</v>
      </c>
      <c r="AO70" s="78">
        <f>IF(AND(I70="Dubai", K70="LSB"), Commission!$M$19, 0)</f>
        <v>0</v>
      </c>
      <c r="AP70" s="48" t="e">
        <f>IF(AN70="HSB", Commission!$F$2, IF(AN70="LSB", Commission!$F$3, "")) +AO70</f>
        <v>#VALUE!</v>
      </c>
      <c r="AQ70" s="79" t="e">
        <f t="shared" si="33"/>
        <v>#VALUE!</v>
      </c>
    </row>
    <row r="71" spans="1:43" ht="15.6" x14ac:dyDescent="0.3">
      <c r="A71" s="87">
        <v>70</v>
      </c>
      <c r="B71" s="88">
        <f>Census!B71</f>
        <v>0</v>
      </c>
      <c r="C71" s="88">
        <f>Census!C71</f>
        <v>0</v>
      </c>
      <c r="D71" s="88">
        <f>Census!D71</f>
        <v>0</v>
      </c>
      <c r="E71" s="89">
        <f>Census!E71</f>
        <v>0</v>
      </c>
      <c r="F71" s="88">
        <f>Census!Q71</f>
        <v>0</v>
      </c>
      <c r="G71" s="88">
        <f>Census!G71</f>
        <v>0</v>
      </c>
      <c r="H71" s="88">
        <f>Census!H71</f>
        <v>0</v>
      </c>
      <c r="I71" s="88">
        <f>Census!I71</f>
        <v>0</v>
      </c>
      <c r="J71" s="88">
        <f>Census!J71</f>
        <v>0</v>
      </c>
      <c r="K71" s="88">
        <f>Census!K71</f>
        <v>0</v>
      </c>
      <c r="M71" s="48">
        <f t="shared" si="34"/>
        <v>0</v>
      </c>
      <c r="N71" s="48">
        <f t="shared" si="34"/>
        <v>0</v>
      </c>
      <c r="O71" s="48">
        <f t="shared" si="34"/>
        <v>0</v>
      </c>
      <c r="P71" s="48">
        <f t="shared" ca="1" si="24"/>
        <v>125</v>
      </c>
      <c r="Q71" s="48" t="str" cm="1">
        <f t="array" aca="1" ref="Q71" ca="1">IFERROR(INDEX('Base Premium '!P:P, MATCH(1, (VALUE(LEFT('Base Premium '!P:P, FIND("-", 'Base Premium '!P:P)-1)) &lt;= P71) * (VALUE(MID('Base Premium '!P:P, FIND("-", 'Base Premium '!P:P)+1, LEN('Base Premium '!P:P))) &gt;= P71), 0)), "No Match")</f>
        <v>No Match</v>
      </c>
      <c r="R71" s="48">
        <f t="shared" si="25"/>
        <v>0</v>
      </c>
      <c r="S71" s="48">
        <f t="shared" si="26"/>
        <v>0</v>
      </c>
      <c r="T71" s="48">
        <f t="shared" si="26"/>
        <v>0</v>
      </c>
      <c r="U71" s="48">
        <f t="shared" si="26"/>
        <v>0</v>
      </c>
      <c r="V71" s="48">
        <f t="shared" si="26"/>
        <v>0</v>
      </c>
      <c r="W71" s="48">
        <f t="shared" si="26"/>
        <v>0</v>
      </c>
      <c r="X71" s="48" t="str">
        <f t="shared" ca="1" si="27"/>
        <v>No Match00</v>
      </c>
      <c r="Z71" s="78" t="str">
        <f>IF(Y71&lt;&gt;0, 'Benefits Calculation'!$T$4, "")</f>
        <v/>
      </c>
      <c r="AA71" s="48" t="str">
        <f>IF(Y71&lt;&gt;0, 'Benefits Calculation'!$U$4, "")</f>
        <v/>
      </c>
      <c r="AB71" s="48" t="s">
        <v>238</v>
      </c>
      <c r="AC71" s="48">
        <f>IF(AB71="YES", 'Benefits Calculation'!$AO$4, 0)</f>
        <v>0</v>
      </c>
      <c r="AD71" s="48">
        <f>IF(AC71="YES", 'Benefits Calculation'!$AP$4, 0)</f>
        <v>0</v>
      </c>
      <c r="AE71" s="48" t="e">
        <f t="shared" si="28"/>
        <v>#VALUE!</v>
      </c>
      <c r="AG71" s="78" t="e">
        <f>IF(Y71&lt;&gt;0, 'Existing child  Loading'!$F$2, "")/100</f>
        <v>#VALUE!</v>
      </c>
      <c r="AH71" s="78" t="e">
        <f>IF(Y71&lt;&gt;0, 'Existing child  Loading'!$M$2, "")/100</f>
        <v>#VALUE!</v>
      </c>
      <c r="AI71" s="78" t="e">
        <f>IF(Y71&lt;&gt;0, 'Existing child  Loading'!$J$2, "")/100</f>
        <v>#VALUE!</v>
      </c>
      <c r="AJ71" s="162">
        <f t="shared" si="23"/>
        <v>0</v>
      </c>
      <c r="AK71" s="78" t="e">
        <f t="shared" si="29"/>
        <v>#VALUE!</v>
      </c>
      <c r="AL71" s="48" t="e">
        <f t="shared" si="30"/>
        <v>#VALUE!</v>
      </c>
      <c r="AM71" s="48" t="e">
        <f t="shared" si="31"/>
        <v>#VALUE!</v>
      </c>
      <c r="AN71" s="48">
        <f t="shared" si="32"/>
        <v>0</v>
      </c>
      <c r="AO71" s="78">
        <f>IF(AND(I71="Dubai", K71="LSB"), Commission!$M$19, 0)</f>
        <v>0</v>
      </c>
      <c r="AP71" s="48" t="e">
        <f>IF(AN71="HSB", Commission!$F$2, IF(AN71="LSB", Commission!$F$3, "")) +AO71</f>
        <v>#VALUE!</v>
      </c>
      <c r="AQ71" s="79" t="e">
        <f t="shared" si="33"/>
        <v>#VALUE!</v>
      </c>
    </row>
    <row r="72" spans="1:43" ht="15.6" x14ac:dyDescent="0.3">
      <c r="A72" s="87">
        <v>71</v>
      </c>
      <c r="B72" s="88">
        <f>Census!B72</f>
        <v>0</v>
      </c>
      <c r="C72" s="88">
        <f>Census!C72</f>
        <v>0</v>
      </c>
      <c r="D72" s="88">
        <f>Census!D72</f>
        <v>0</v>
      </c>
      <c r="E72" s="89">
        <f>Census!E72</f>
        <v>0</v>
      </c>
      <c r="F72" s="88">
        <f>Census!Q72</f>
        <v>0</v>
      </c>
      <c r="G72" s="88">
        <f>Census!G72</f>
        <v>0</v>
      </c>
      <c r="H72" s="88">
        <f>Census!H72</f>
        <v>0</v>
      </c>
      <c r="I72" s="88">
        <f>Census!I72</f>
        <v>0</v>
      </c>
      <c r="J72" s="88">
        <f>Census!J72</f>
        <v>0</v>
      </c>
      <c r="K72" s="88">
        <f>Census!K72</f>
        <v>0</v>
      </c>
      <c r="M72" s="48">
        <f t="shared" si="34"/>
        <v>0</v>
      </c>
      <c r="N72" s="48">
        <f t="shared" si="34"/>
        <v>0</v>
      </c>
      <c r="O72" s="48">
        <f t="shared" si="34"/>
        <v>0</v>
      </c>
      <c r="P72" s="48">
        <f t="shared" ca="1" si="24"/>
        <v>125</v>
      </c>
      <c r="Q72" s="48" t="str" cm="1">
        <f t="array" aca="1" ref="Q72" ca="1">IFERROR(INDEX('Base Premium '!P:P, MATCH(1, (VALUE(LEFT('Base Premium '!P:P, FIND("-", 'Base Premium '!P:P)-1)) &lt;= P72) * (VALUE(MID('Base Premium '!P:P, FIND("-", 'Base Premium '!P:P)+1, LEN('Base Premium '!P:P))) &gt;= P72), 0)), "No Match")</f>
        <v>No Match</v>
      </c>
      <c r="R72" s="48">
        <f t="shared" si="25"/>
        <v>0</v>
      </c>
      <c r="S72" s="48">
        <f t="shared" si="26"/>
        <v>0</v>
      </c>
      <c r="T72" s="48">
        <f t="shared" si="26"/>
        <v>0</v>
      </c>
      <c r="U72" s="48">
        <f t="shared" si="26"/>
        <v>0</v>
      </c>
      <c r="V72" s="48">
        <f t="shared" si="26"/>
        <v>0</v>
      </c>
      <c r="W72" s="48">
        <f t="shared" si="26"/>
        <v>0</v>
      </c>
      <c r="X72" s="48" t="str">
        <f t="shared" ca="1" si="27"/>
        <v>No Match00</v>
      </c>
      <c r="Z72" s="78" t="str">
        <f>IF(Y72&lt;&gt;0, 'Benefits Calculation'!$T$4, "")</f>
        <v/>
      </c>
      <c r="AA72" s="48" t="str">
        <f>IF(Y72&lt;&gt;0, 'Benefits Calculation'!$U$4, "")</f>
        <v/>
      </c>
      <c r="AB72" s="48" t="s">
        <v>238</v>
      </c>
      <c r="AC72" s="48">
        <f>IF(AB72="YES", 'Benefits Calculation'!$AO$4, 0)</f>
        <v>0</v>
      </c>
      <c r="AD72" s="48">
        <f>IF(AC72="YES", 'Benefits Calculation'!$AP$4, 0)</f>
        <v>0</v>
      </c>
      <c r="AE72" s="48" t="e">
        <f t="shared" si="28"/>
        <v>#VALUE!</v>
      </c>
      <c r="AG72" s="78" t="e">
        <f>IF(Y72&lt;&gt;0, 'Existing child  Loading'!$F$2, "")/100</f>
        <v>#VALUE!</v>
      </c>
      <c r="AH72" s="78" t="e">
        <f>IF(Y72&lt;&gt;0, 'Existing child  Loading'!$M$2, "")/100</f>
        <v>#VALUE!</v>
      </c>
      <c r="AI72" s="78" t="e">
        <f>IF(Y72&lt;&gt;0, 'Existing child  Loading'!$J$2, "")/100</f>
        <v>#VALUE!</v>
      </c>
      <c r="AJ72" s="162">
        <f t="shared" si="23"/>
        <v>0</v>
      </c>
      <c r="AK72" s="78" t="e">
        <f t="shared" si="29"/>
        <v>#VALUE!</v>
      </c>
      <c r="AL72" s="48" t="e">
        <f t="shared" si="30"/>
        <v>#VALUE!</v>
      </c>
      <c r="AM72" s="48" t="e">
        <f t="shared" si="31"/>
        <v>#VALUE!</v>
      </c>
      <c r="AN72" s="48">
        <f t="shared" si="32"/>
        <v>0</v>
      </c>
      <c r="AO72" s="78">
        <f>IF(AND(I72="Dubai", K72="LSB"), Commission!$M$19, 0)</f>
        <v>0</v>
      </c>
      <c r="AP72" s="48" t="e">
        <f>IF(AN72="HSB", Commission!$F$2, IF(AN72="LSB", Commission!$F$3, "")) +AO72</f>
        <v>#VALUE!</v>
      </c>
      <c r="AQ72" s="79" t="e">
        <f t="shared" si="33"/>
        <v>#VALUE!</v>
      </c>
    </row>
    <row r="73" spans="1:43" ht="15.6" x14ac:dyDescent="0.3">
      <c r="A73" s="87">
        <v>72</v>
      </c>
      <c r="B73" s="88">
        <f>Census!B73</f>
        <v>0</v>
      </c>
      <c r="C73" s="88">
        <f>Census!C73</f>
        <v>0</v>
      </c>
      <c r="D73" s="88">
        <f>Census!D73</f>
        <v>0</v>
      </c>
      <c r="E73" s="89">
        <f>Census!E73</f>
        <v>0</v>
      </c>
      <c r="F73" s="88">
        <f>Census!Q73</f>
        <v>0</v>
      </c>
      <c r="G73" s="88">
        <f>Census!G73</f>
        <v>0</v>
      </c>
      <c r="H73" s="88">
        <f>Census!H73</f>
        <v>0</v>
      </c>
      <c r="I73" s="88">
        <f>Census!I73</f>
        <v>0</v>
      </c>
      <c r="J73" s="88">
        <f>Census!J73</f>
        <v>0</v>
      </c>
      <c r="K73" s="88">
        <f>Census!K73</f>
        <v>0</v>
      </c>
      <c r="M73" s="48">
        <f t="shared" si="34"/>
        <v>0</v>
      </c>
      <c r="N73" s="48">
        <f t="shared" si="34"/>
        <v>0</v>
      </c>
      <c r="O73" s="48">
        <f t="shared" si="34"/>
        <v>0</v>
      </c>
      <c r="P73" s="48">
        <f t="shared" ca="1" si="24"/>
        <v>125</v>
      </c>
      <c r="Q73" s="48" t="str" cm="1">
        <f t="array" aca="1" ref="Q73" ca="1">IFERROR(INDEX('Base Premium '!P:P, MATCH(1, (VALUE(LEFT('Base Premium '!P:P, FIND("-", 'Base Premium '!P:P)-1)) &lt;= P73) * (VALUE(MID('Base Premium '!P:P, FIND("-", 'Base Premium '!P:P)+1, LEN('Base Premium '!P:P))) &gt;= P73), 0)), "No Match")</f>
        <v>No Match</v>
      </c>
      <c r="R73" s="48">
        <f t="shared" si="25"/>
        <v>0</v>
      </c>
      <c r="S73" s="48">
        <f t="shared" si="26"/>
        <v>0</v>
      </c>
      <c r="T73" s="48">
        <f t="shared" si="26"/>
        <v>0</v>
      </c>
      <c r="U73" s="48">
        <f t="shared" si="26"/>
        <v>0</v>
      </c>
      <c r="V73" s="48">
        <f t="shared" si="26"/>
        <v>0</v>
      </c>
      <c r="W73" s="48">
        <f t="shared" si="26"/>
        <v>0</v>
      </c>
      <c r="X73" s="48" t="str">
        <f t="shared" ca="1" si="27"/>
        <v>No Match00</v>
      </c>
      <c r="Z73" s="78" t="str">
        <f>IF(Y73&lt;&gt;0, 'Benefits Calculation'!$T$4, "")</f>
        <v/>
      </c>
      <c r="AA73" s="48" t="str">
        <f>IF(Y73&lt;&gt;0, 'Benefits Calculation'!$U$4, "")</f>
        <v/>
      </c>
      <c r="AB73" s="48" t="s">
        <v>238</v>
      </c>
      <c r="AC73" s="48">
        <f>IF(AB73="YES", 'Benefits Calculation'!$AO$4, 0)</f>
        <v>0</v>
      </c>
      <c r="AD73" s="48">
        <f>IF(AC73="YES", 'Benefits Calculation'!$AP$4, 0)</f>
        <v>0</v>
      </c>
      <c r="AE73" s="48" t="e">
        <f t="shared" si="28"/>
        <v>#VALUE!</v>
      </c>
      <c r="AG73" s="78" t="e">
        <f>IF(Y73&lt;&gt;0, 'Existing child  Loading'!$F$2, "")/100</f>
        <v>#VALUE!</v>
      </c>
      <c r="AH73" s="78" t="e">
        <f>IF(Y73&lt;&gt;0, 'Existing child  Loading'!$M$2, "")/100</f>
        <v>#VALUE!</v>
      </c>
      <c r="AI73" s="78" t="e">
        <f>IF(Y73&lt;&gt;0, 'Existing child  Loading'!$J$2, "")/100</f>
        <v>#VALUE!</v>
      </c>
      <c r="AJ73" s="162">
        <f t="shared" si="23"/>
        <v>0</v>
      </c>
      <c r="AK73" s="78" t="e">
        <f t="shared" si="29"/>
        <v>#VALUE!</v>
      </c>
      <c r="AL73" s="48" t="e">
        <f t="shared" si="30"/>
        <v>#VALUE!</v>
      </c>
      <c r="AM73" s="48" t="e">
        <f t="shared" si="31"/>
        <v>#VALUE!</v>
      </c>
      <c r="AN73" s="48">
        <f t="shared" si="32"/>
        <v>0</v>
      </c>
      <c r="AO73" s="78">
        <f>IF(AND(I73="Dubai", K73="LSB"), Commission!$M$19, 0)</f>
        <v>0</v>
      </c>
      <c r="AP73" s="48" t="e">
        <f>IF(AN73="HSB", Commission!$F$2, IF(AN73="LSB", Commission!$F$3, "")) +AO73</f>
        <v>#VALUE!</v>
      </c>
      <c r="AQ73" s="79" t="e">
        <f t="shared" si="33"/>
        <v>#VALUE!</v>
      </c>
    </row>
    <row r="74" spans="1:43" ht="15.6" x14ac:dyDescent="0.3">
      <c r="A74" s="87">
        <v>73</v>
      </c>
      <c r="B74" s="88">
        <f>Census!B74</f>
        <v>0</v>
      </c>
      <c r="C74" s="88">
        <f>Census!C74</f>
        <v>0</v>
      </c>
      <c r="D74" s="88">
        <f>Census!D74</f>
        <v>0</v>
      </c>
      <c r="E74" s="89">
        <f>Census!E74</f>
        <v>0</v>
      </c>
      <c r="F74" s="88">
        <f>Census!Q74</f>
        <v>0</v>
      </c>
      <c r="G74" s="88">
        <f>Census!G74</f>
        <v>0</v>
      </c>
      <c r="H74" s="88">
        <f>Census!H74</f>
        <v>0</v>
      </c>
      <c r="I74" s="88">
        <f>Census!I74</f>
        <v>0</v>
      </c>
      <c r="J74" s="88">
        <f>Census!J74</f>
        <v>0</v>
      </c>
      <c r="K74" s="88">
        <f>Census!K74</f>
        <v>0</v>
      </c>
      <c r="M74" s="48">
        <f t="shared" si="34"/>
        <v>0</v>
      </c>
      <c r="N74" s="48">
        <f t="shared" si="34"/>
        <v>0</v>
      </c>
      <c r="O74" s="48">
        <f t="shared" si="34"/>
        <v>0</v>
      </c>
      <c r="P74" s="48">
        <f t="shared" ca="1" si="24"/>
        <v>125</v>
      </c>
      <c r="Q74" s="48" t="str" cm="1">
        <f t="array" aca="1" ref="Q74" ca="1">IFERROR(INDEX('Base Premium '!P:P, MATCH(1, (VALUE(LEFT('Base Premium '!P:P, FIND("-", 'Base Premium '!P:P)-1)) &lt;= P74) * (VALUE(MID('Base Premium '!P:P, FIND("-", 'Base Premium '!P:P)+1, LEN('Base Premium '!P:P))) &gt;= P74), 0)), "No Match")</f>
        <v>No Match</v>
      </c>
      <c r="R74" s="48">
        <f t="shared" si="25"/>
        <v>0</v>
      </c>
      <c r="S74" s="48">
        <f t="shared" si="26"/>
        <v>0</v>
      </c>
      <c r="T74" s="48">
        <f t="shared" si="26"/>
        <v>0</v>
      </c>
      <c r="U74" s="48">
        <f t="shared" si="26"/>
        <v>0</v>
      </c>
      <c r="V74" s="48">
        <f t="shared" si="26"/>
        <v>0</v>
      </c>
      <c r="W74" s="48">
        <f t="shared" si="26"/>
        <v>0</v>
      </c>
      <c r="X74" s="48" t="str">
        <f t="shared" ca="1" si="27"/>
        <v>No Match00</v>
      </c>
      <c r="Z74" s="78" t="str">
        <f>IF(Y74&lt;&gt;0, 'Benefits Calculation'!$T$4, "")</f>
        <v/>
      </c>
      <c r="AA74" s="48" t="str">
        <f>IF(Y74&lt;&gt;0, 'Benefits Calculation'!$U$4, "")</f>
        <v/>
      </c>
      <c r="AB74" s="48" t="s">
        <v>238</v>
      </c>
      <c r="AC74" s="48">
        <f>IF(AB74="YES", 'Benefits Calculation'!$AO$4, 0)</f>
        <v>0</v>
      </c>
      <c r="AD74" s="48">
        <f>IF(AC74="YES", 'Benefits Calculation'!$AP$4, 0)</f>
        <v>0</v>
      </c>
      <c r="AE74" s="48" t="e">
        <f t="shared" si="28"/>
        <v>#VALUE!</v>
      </c>
      <c r="AG74" s="78" t="e">
        <f>IF(Y74&lt;&gt;0, 'Existing child  Loading'!$F$2, "")/100</f>
        <v>#VALUE!</v>
      </c>
      <c r="AH74" s="78" t="e">
        <f>IF(Y74&lt;&gt;0, 'Existing child  Loading'!$M$2, "")/100</f>
        <v>#VALUE!</v>
      </c>
      <c r="AI74" s="78" t="e">
        <f>IF(Y74&lt;&gt;0, 'Existing child  Loading'!$J$2, "")/100</f>
        <v>#VALUE!</v>
      </c>
      <c r="AJ74" s="162">
        <f t="shared" si="23"/>
        <v>0</v>
      </c>
      <c r="AK74" s="78" t="e">
        <f t="shared" si="29"/>
        <v>#VALUE!</v>
      </c>
      <c r="AL74" s="48" t="e">
        <f t="shared" si="30"/>
        <v>#VALUE!</v>
      </c>
      <c r="AM74" s="48" t="e">
        <f t="shared" si="31"/>
        <v>#VALUE!</v>
      </c>
      <c r="AN74" s="48">
        <f t="shared" si="32"/>
        <v>0</v>
      </c>
      <c r="AO74" s="78">
        <f>IF(AND(I74="Dubai", K74="LSB"), Commission!$M$19, 0)</f>
        <v>0</v>
      </c>
      <c r="AP74" s="48" t="e">
        <f>IF(AN74="HSB", Commission!$F$2, IF(AN74="LSB", Commission!$F$3, "")) +AO74</f>
        <v>#VALUE!</v>
      </c>
      <c r="AQ74" s="79" t="e">
        <f t="shared" si="33"/>
        <v>#VALUE!</v>
      </c>
    </row>
    <row r="75" spans="1:43" ht="15.6" x14ac:dyDescent="0.3">
      <c r="A75" s="87">
        <v>74</v>
      </c>
      <c r="B75" s="88">
        <f>Census!B75</f>
        <v>0</v>
      </c>
      <c r="C75" s="88">
        <f>Census!C75</f>
        <v>0</v>
      </c>
      <c r="D75" s="88">
        <f>Census!D75</f>
        <v>0</v>
      </c>
      <c r="E75" s="89">
        <f>Census!E75</f>
        <v>0</v>
      </c>
      <c r="F75" s="88">
        <f>Census!Q75</f>
        <v>0</v>
      </c>
      <c r="G75" s="88">
        <f>Census!G75</f>
        <v>0</v>
      </c>
      <c r="H75" s="88">
        <f>Census!H75</f>
        <v>0</v>
      </c>
      <c r="I75" s="88">
        <f>Census!I75</f>
        <v>0</v>
      </c>
      <c r="J75" s="88">
        <f>Census!J75</f>
        <v>0</v>
      </c>
      <c r="K75" s="88">
        <f>Census!K75</f>
        <v>0</v>
      </c>
      <c r="M75" s="48">
        <f t="shared" si="34"/>
        <v>0</v>
      </c>
      <c r="N75" s="48">
        <f t="shared" si="34"/>
        <v>0</v>
      </c>
      <c r="O75" s="48">
        <f t="shared" si="34"/>
        <v>0</v>
      </c>
      <c r="P75" s="48">
        <f t="shared" ca="1" si="24"/>
        <v>125</v>
      </c>
      <c r="Q75" s="48" t="str" cm="1">
        <f t="array" aca="1" ref="Q75" ca="1">IFERROR(INDEX('Base Premium '!P:P, MATCH(1, (VALUE(LEFT('Base Premium '!P:P, FIND("-", 'Base Premium '!P:P)-1)) &lt;= P75) * (VALUE(MID('Base Premium '!P:P, FIND("-", 'Base Premium '!P:P)+1, LEN('Base Premium '!P:P))) &gt;= P75), 0)), "No Match")</f>
        <v>No Match</v>
      </c>
      <c r="R75" s="48">
        <f t="shared" si="25"/>
        <v>0</v>
      </c>
      <c r="S75" s="48">
        <f t="shared" si="26"/>
        <v>0</v>
      </c>
      <c r="T75" s="48">
        <f t="shared" si="26"/>
        <v>0</v>
      </c>
      <c r="U75" s="48">
        <f t="shared" si="26"/>
        <v>0</v>
      </c>
      <c r="V75" s="48">
        <f t="shared" si="26"/>
        <v>0</v>
      </c>
      <c r="W75" s="48">
        <f t="shared" si="26"/>
        <v>0</v>
      </c>
      <c r="X75" s="48" t="str">
        <f t="shared" ca="1" si="27"/>
        <v>No Match00</v>
      </c>
      <c r="Z75" s="78" t="str">
        <f>IF(Y75&lt;&gt;0, 'Benefits Calculation'!$T$4, "")</f>
        <v/>
      </c>
      <c r="AA75" s="48" t="str">
        <f>IF(Y75&lt;&gt;0, 'Benefits Calculation'!$U$4, "")</f>
        <v/>
      </c>
      <c r="AB75" s="48" t="s">
        <v>238</v>
      </c>
      <c r="AC75" s="48">
        <f>IF(AB75="YES", 'Benefits Calculation'!$AO$4, 0)</f>
        <v>0</v>
      </c>
      <c r="AD75" s="48">
        <f>IF(AC75="YES", 'Benefits Calculation'!$AP$4, 0)</f>
        <v>0</v>
      </c>
      <c r="AE75" s="48" t="e">
        <f t="shared" si="28"/>
        <v>#VALUE!</v>
      </c>
      <c r="AG75" s="78" t="e">
        <f>IF(Y75&lt;&gt;0, 'Existing child  Loading'!$F$2, "")/100</f>
        <v>#VALUE!</v>
      </c>
      <c r="AH75" s="78" t="e">
        <f>IF(Y75&lt;&gt;0, 'Existing child  Loading'!$M$2, "")/100</f>
        <v>#VALUE!</v>
      </c>
      <c r="AI75" s="78" t="e">
        <f>IF(Y75&lt;&gt;0, 'Existing child  Loading'!$J$2, "")/100</f>
        <v>#VALUE!</v>
      </c>
      <c r="AJ75" s="162">
        <f t="shared" si="23"/>
        <v>0</v>
      </c>
      <c r="AK75" s="78" t="e">
        <f t="shared" si="29"/>
        <v>#VALUE!</v>
      </c>
      <c r="AL75" s="48" t="e">
        <f t="shared" si="30"/>
        <v>#VALUE!</v>
      </c>
      <c r="AM75" s="48" t="e">
        <f t="shared" si="31"/>
        <v>#VALUE!</v>
      </c>
      <c r="AN75" s="48">
        <f t="shared" si="32"/>
        <v>0</v>
      </c>
      <c r="AO75" s="78">
        <f>IF(AND(I75="Dubai", K75="LSB"), Commission!$M$19, 0)</f>
        <v>0</v>
      </c>
      <c r="AP75" s="48" t="e">
        <f>IF(AN75="HSB", Commission!$F$2, IF(AN75="LSB", Commission!$F$3, "")) +AO75</f>
        <v>#VALUE!</v>
      </c>
      <c r="AQ75" s="79" t="e">
        <f t="shared" si="33"/>
        <v>#VALUE!</v>
      </c>
    </row>
    <row r="76" spans="1:43" ht="15.6" x14ac:dyDescent="0.3">
      <c r="A76" s="87">
        <v>75</v>
      </c>
      <c r="B76" s="88">
        <f>Census!B76</f>
        <v>0</v>
      </c>
      <c r="C76" s="88">
        <f>Census!C76</f>
        <v>0</v>
      </c>
      <c r="D76" s="88">
        <f>Census!D76</f>
        <v>0</v>
      </c>
      <c r="E76" s="89">
        <f>Census!E76</f>
        <v>0</v>
      </c>
      <c r="F76" s="88">
        <f>Census!Q76</f>
        <v>0</v>
      </c>
      <c r="G76" s="88">
        <f>Census!G76</f>
        <v>0</v>
      </c>
      <c r="H76" s="88">
        <f>Census!H76</f>
        <v>0</v>
      </c>
      <c r="I76" s="88">
        <f>Census!I76</f>
        <v>0</v>
      </c>
      <c r="J76" s="88">
        <f>Census!J76</f>
        <v>0</v>
      </c>
      <c r="K76" s="88">
        <f>Census!K76</f>
        <v>0</v>
      </c>
      <c r="M76" s="48">
        <f t="shared" si="34"/>
        <v>0</v>
      </c>
      <c r="N76" s="48">
        <f t="shared" si="34"/>
        <v>0</v>
      </c>
      <c r="O76" s="48">
        <f t="shared" si="34"/>
        <v>0</v>
      </c>
      <c r="P76" s="48">
        <f t="shared" ca="1" si="24"/>
        <v>125</v>
      </c>
      <c r="Q76" s="48" t="str" cm="1">
        <f t="array" aca="1" ref="Q76" ca="1">IFERROR(INDEX('Base Premium '!P:P, MATCH(1, (VALUE(LEFT('Base Premium '!P:P, FIND("-", 'Base Premium '!P:P)-1)) &lt;= P76) * (VALUE(MID('Base Premium '!P:P, FIND("-", 'Base Premium '!P:P)+1, LEN('Base Premium '!P:P))) &gt;= P76), 0)), "No Match")</f>
        <v>No Match</v>
      </c>
      <c r="R76" s="48">
        <f t="shared" si="25"/>
        <v>0</v>
      </c>
      <c r="S76" s="48">
        <f t="shared" si="26"/>
        <v>0</v>
      </c>
      <c r="T76" s="48">
        <f t="shared" si="26"/>
        <v>0</v>
      </c>
      <c r="U76" s="48">
        <f t="shared" si="26"/>
        <v>0</v>
      </c>
      <c r="V76" s="48">
        <f t="shared" si="26"/>
        <v>0</v>
      </c>
      <c r="W76" s="48">
        <f t="shared" si="26"/>
        <v>0</v>
      </c>
      <c r="X76" s="48" t="str">
        <f t="shared" ca="1" si="27"/>
        <v>No Match00</v>
      </c>
      <c r="Z76" s="78" t="str">
        <f>IF(Y76&lt;&gt;0, 'Benefits Calculation'!$T$4, "")</f>
        <v/>
      </c>
      <c r="AA76" s="48" t="str">
        <f>IF(Y76&lt;&gt;0, 'Benefits Calculation'!$U$4, "")</f>
        <v/>
      </c>
      <c r="AB76" s="48" t="s">
        <v>238</v>
      </c>
      <c r="AC76" s="48">
        <f>IF(AB76="YES", 'Benefits Calculation'!$AO$4, 0)</f>
        <v>0</v>
      </c>
      <c r="AD76" s="48">
        <f>IF(AC76="YES", 'Benefits Calculation'!$AP$4, 0)</f>
        <v>0</v>
      </c>
      <c r="AE76" s="48" t="e">
        <f t="shared" si="28"/>
        <v>#VALUE!</v>
      </c>
      <c r="AG76" s="78" t="e">
        <f>IF(Y76&lt;&gt;0, 'Existing child  Loading'!$F$2, "")/100</f>
        <v>#VALUE!</v>
      </c>
      <c r="AH76" s="78" t="e">
        <f>IF(Y76&lt;&gt;0, 'Existing child  Loading'!$M$2, "")/100</f>
        <v>#VALUE!</v>
      </c>
      <c r="AI76" s="78" t="e">
        <f>IF(Y76&lt;&gt;0, 'Existing child  Loading'!$J$2, "")/100</f>
        <v>#VALUE!</v>
      </c>
      <c r="AJ76" s="162">
        <f t="shared" si="23"/>
        <v>0</v>
      </c>
      <c r="AK76" s="78" t="e">
        <f t="shared" si="29"/>
        <v>#VALUE!</v>
      </c>
      <c r="AL76" s="48" t="e">
        <f t="shared" si="30"/>
        <v>#VALUE!</v>
      </c>
      <c r="AM76" s="48" t="e">
        <f t="shared" si="31"/>
        <v>#VALUE!</v>
      </c>
      <c r="AN76" s="48">
        <f t="shared" si="32"/>
        <v>0</v>
      </c>
      <c r="AO76" s="78">
        <f>IF(AND(I76="Dubai", K76="LSB"), Commission!$M$19, 0)</f>
        <v>0</v>
      </c>
      <c r="AP76" s="48" t="e">
        <f>IF(AN76="HSB", Commission!$F$2, IF(AN76="LSB", Commission!$F$3, "")) +AO76</f>
        <v>#VALUE!</v>
      </c>
      <c r="AQ76" s="79" t="e">
        <f t="shared" si="33"/>
        <v>#VALUE!</v>
      </c>
    </row>
    <row r="77" spans="1:43" ht="15.6" x14ac:dyDescent="0.3">
      <c r="A77" s="87">
        <v>76</v>
      </c>
      <c r="B77" s="88">
        <f>Census!B77</f>
        <v>0</v>
      </c>
      <c r="C77" s="88">
        <f>Census!C77</f>
        <v>0</v>
      </c>
      <c r="D77" s="88">
        <f>Census!D77</f>
        <v>0</v>
      </c>
      <c r="E77" s="89">
        <f>Census!E77</f>
        <v>0</v>
      </c>
      <c r="F77" s="88">
        <f>Census!Q77</f>
        <v>0</v>
      </c>
      <c r="G77" s="88">
        <f>Census!G77</f>
        <v>0</v>
      </c>
      <c r="H77" s="88">
        <f>Census!H77</f>
        <v>0</v>
      </c>
      <c r="I77" s="88">
        <f>Census!I77</f>
        <v>0</v>
      </c>
      <c r="J77" s="88">
        <f>Census!J77</f>
        <v>0</v>
      </c>
      <c r="K77" s="88">
        <f>Census!K77</f>
        <v>0</v>
      </c>
      <c r="M77" s="48">
        <f t="shared" si="34"/>
        <v>0</v>
      </c>
      <c r="N77" s="48">
        <f t="shared" si="34"/>
        <v>0</v>
      </c>
      <c r="O77" s="48">
        <f t="shared" si="34"/>
        <v>0</v>
      </c>
      <c r="P77" s="48">
        <f t="shared" ca="1" si="24"/>
        <v>125</v>
      </c>
      <c r="Q77" s="48" t="str" cm="1">
        <f t="array" aca="1" ref="Q77" ca="1">IFERROR(INDEX('Base Premium '!P:P, MATCH(1, (VALUE(LEFT('Base Premium '!P:P, FIND("-", 'Base Premium '!P:P)-1)) &lt;= P77) * (VALUE(MID('Base Premium '!P:P, FIND("-", 'Base Premium '!P:P)+1, LEN('Base Premium '!P:P))) &gt;= P77), 0)), "No Match")</f>
        <v>No Match</v>
      </c>
      <c r="R77" s="48">
        <f t="shared" si="25"/>
        <v>0</v>
      </c>
      <c r="S77" s="48">
        <f t="shared" si="26"/>
        <v>0</v>
      </c>
      <c r="T77" s="48">
        <f t="shared" si="26"/>
        <v>0</v>
      </c>
      <c r="U77" s="48">
        <f t="shared" si="26"/>
        <v>0</v>
      </c>
      <c r="V77" s="48">
        <f t="shared" si="26"/>
        <v>0</v>
      </c>
      <c r="W77" s="48">
        <f t="shared" si="26"/>
        <v>0</v>
      </c>
      <c r="X77" s="48" t="str">
        <f t="shared" ca="1" si="27"/>
        <v>No Match00</v>
      </c>
      <c r="Z77" s="78" t="str">
        <f>IF(Y77&lt;&gt;0, 'Benefits Calculation'!$T$4, "")</f>
        <v/>
      </c>
      <c r="AA77" s="48" t="str">
        <f>IF(Y77&lt;&gt;0, 'Benefits Calculation'!$U$4, "")</f>
        <v/>
      </c>
      <c r="AB77" s="48" t="s">
        <v>238</v>
      </c>
      <c r="AC77" s="48">
        <f>IF(AB77="YES", 'Benefits Calculation'!$AO$4, 0)</f>
        <v>0</v>
      </c>
      <c r="AD77" s="48">
        <f>IF(AC77="YES", 'Benefits Calculation'!$AP$4, 0)</f>
        <v>0</v>
      </c>
      <c r="AE77" s="48" t="e">
        <f t="shared" si="28"/>
        <v>#VALUE!</v>
      </c>
      <c r="AG77" s="78" t="e">
        <f>IF(Y77&lt;&gt;0, 'Existing child  Loading'!$F$2, "")/100</f>
        <v>#VALUE!</v>
      </c>
      <c r="AH77" s="78" t="e">
        <f>IF(Y77&lt;&gt;0, 'Existing child  Loading'!$M$2, "")/100</f>
        <v>#VALUE!</v>
      </c>
      <c r="AI77" s="78" t="e">
        <f>IF(Y77&lt;&gt;0, 'Existing child  Loading'!$J$2, "")/100</f>
        <v>#VALUE!</v>
      </c>
      <c r="AJ77" s="162">
        <f t="shared" si="23"/>
        <v>0</v>
      </c>
      <c r="AK77" s="78" t="e">
        <f t="shared" si="29"/>
        <v>#VALUE!</v>
      </c>
      <c r="AL77" s="48" t="e">
        <f t="shared" si="30"/>
        <v>#VALUE!</v>
      </c>
      <c r="AM77" s="48" t="e">
        <f t="shared" si="31"/>
        <v>#VALUE!</v>
      </c>
      <c r="AN77" s="48">
        <f t="shared" si="32"/>
        <v>0</v>
      </c>
      <c r="AO77" s="78">
        <f>IF(AND(I77="Dubai", K77="LSB"), Commission!$M$19, 0)</f>
        <v>0</v>
      </c>
      <c r="AP77" s="48" t="e">
        <f>IF(AN77="HSB", Commission!$F$2, IF(AN77="LSB", Commission!$F$3, "")) +AO77</f>
        <v>#VALUE!</v>
      </c>
      <c r="AQ77" s="79" t="e">
        <f t="shared" si="33"/>
        <v>#VALUE!</v>
      </c>
    </row>
    <row r="78" spans="1:43" ht="15.6" x14ac:dyDescent="0.3">
      <c r="A78" s="87">
        <v>77</v>
      </c>
      <c r="B78" s="88">
        <f>Census!B78</f>
        <v>0</v>
      </c>
      <c r="C78" s="88">
        <f>Census!C78</f>
        <v>0</v>
      </c>
      <c r="D78" s="88">
        <f>Census!D78</f>
        <v>0</v>
      </c>
      <c r="E78" s="89">
        <f>Census!E78</f>
        <v>0</v>
      </c>
      <c r="F78" s="88">
        <f>Census!Q78</f>
        <v>0</v>
      </c>
      <c r="G78" s="88">
        <f>Census!G78</f>
        <v>0</v>
      </c>
      <c r="H78" s="88">
        <f>Census!H78</f>
        <v>0</v>
      </c>
      <c r="I78" s="88">
        <f>Census!I78</f>
        <v>0</v>
      </c>
      <c r="J78" s="88">
        <f>Census!J78</f>
        <v>0</v>
      </c>
      <c r="K78" s="88">
        <f>Census!K78</f>
        <v>0</v>
      </c>
      <c r="M78" s="48">
        <f t="shared" si="34"/>
        <v>0</v>
      </c>
      <c r="N78" s="48">
        <f t="shared" si="34"/>
        <v>0</v>
      </c>
      <c r="O78" s="48">
        <f t="shared" si="34"/>
        <v>0</v>
      </c>
      <c r="P78" s="48">
        <f t="shared" ca="1" si="24"/>
        <v>125</v>
      </c>
      <c r="Q78" s="48" t="str" cm="1">
        <f t="array" aca="1" ref="Q78" ca="1">IFERROR(INDEX('Base Premium '!P:P, MATCH(1, (VALUE(LEFT('Base Premium '!P:P, FIND("-", 'Base Premium '!P:P)-1)) &lt;= P78) * (VALUE(MID('Base Premium '!P:P, FIND("-", 'Base Premium '!P:P)+1, LEN('Base Premium '!P:P))) &gt;= P78), 0)), "No Match")</f>
        <v>No Match</v>
      </c>
      <c r="R78" s="48">
        <f t="shared" si="25"/>
        <v>0</v>
      </c>
      <c r="S78" s="48">
        <f t="shared" si="26"/>
        <v>0</v>
      </c>
      <c r="T78" s="48">
        <f t="shared" si="26"/>
        <v>0</v>
      </c>
      <c r="U78" s="48">
        <f t="shared" si="26"/>
        <v>0</v>
      </c>
      <c r="V78" s="48">
        <f t="shared" si="26"/>
        <v>0</v>
      </c>
      <c r="W78" s="48">
        <f t="shared" si="26"/>
        <v>0</v>
      </c>
      <c r="X78" s="48" t="str">
        <f t="shared" ca="1" si="27"/>
        <v>No Match00</v>
      </c>
      <c r="Z78" s="78" t="str">
        <f>IF(Y78&lt;&gt;0, 'Benefits Calculation'!$T$4, "")</f>
        <v/>
      </c>
      <c r="AA78" s="48" t="str">
        <f>IF(Y78&lt;&gt;0, 'Benefits Calculation'!$U$4, "")</f>
        <v/>
      </c>
      <c r="AB78" s="48" t="s">
        <v>238</v>
      </c>
      <c r="AC78" s="48">
        <f>IF(AB78="YES", 'Benefits Calculation'!$AO$4, 0)</f>
        <v>0</v>
      </c>
      <c r="AD78" s="48">
        <f>IF(AC78="YES", 'Benefits Calculation'!$AP$4, 0)</f>
        <v>0</v>
      </c>
      <c r="AE78" s="48" t="e">
        <f t="shared" si="28"/>
        <v>#VALUE!</v>
      </c>
      <c r="AG78" s="78" t="e">
        <f>IF(Y78&lt;&gt;0, 'Existing child  Loading'!$F$2, "")/100</f>
        <v>#VALUE!</v>
      </c>
      <c r="AH78" s="78" t="e">
        <f>IF(Y78&lt;&gt;0, 'Existing child  Loading'!$M$2, "")/100</f>
        <v>#VALUE!</v>
      </c>
      <c r="AI78" s="78" t="e">
        <f>IF(Y78&lt;&gt;0, 'Existing child  Loading'!$J$2, "")/100</f>
        <v>#VALUE!</v>
      </c>
      <c r="AJ78" s="162">
        <f t="shared" si="23"/>
        <v>0</v>
      </c>
      <c r="AK78" s="78" t="e">
        <f t="shared" si="29"/>
        <v>#VALUE!</v>
      </c>
      <c r="AL78" s="48" t="e">
        <f t="shared" si="30"/>
        <v>#VALUE!</v>
      </c>
      <c r="AM78" s="48" t="e">
        <f t="shared" si="31"/>
        <v>#VALUE!</v>
      </c>
      <c r="AN78" s="48">
        <f t="shared" si="32"/>
        <v>0</v>
      </c>
      <c r="AO78" s="78">
        <f>IF(AND(I78="Dubai", K78="LSB"), Commission!$M$19, 0)</f>
        <v>0</v>
      </c>
      <c r="AP78" s="48" t="e">
        <f>IF(AN78="HSB", Commission!$F$2, IF(AN78="LSB", Commission!$F$3, "")) +AO78</f>
        <v>#VALUE!</v>
      </c>
      <c r="AQ78" s="79" t="e">
        <f t="shared" si="33"/>
        <v>#VALUE!</v>
      </c>
    </row>
    <row r="79" spans="1:43" ht="15.6" x14ac:dyDescent="0.3">
      <c r="A79" s="87">
        <v>78</v>
      </c>
      <c r="B79" s="88">
        <f>Census!B79</f>
        <v>0</v>
      </c>
      <c r="C79" s="88">
        <f>Census!C79</f>
        <v>0</v>
      </c>
      <c r="D79" s="88">
        <f>Census!D79</f>
        <v>0</v>
      </c>
      <c r="E79" s="89">
        <f>Census!E79</f>
        <v>0</v>
      </c>
      <c r="F79" s="88">
        <f>Census!Q79</f>
        <v>0</v>
      </c>
      <c r="G79" s="88">
        <f>Census!G79</f>
        <v>0</v>
      </c>
      <c r="H79" s="88">
        <f>Census!H79</f>
        <v>0</v>
      </c>
      <c r="I79" s="88">
        <f>Census!I79</f>
        <v>0</v>
      </c>
      <c r="J79" s="88">
        <f>Census!J79</f>
        <v>0</v>
      </c>
      <c r="K79" s="88">
        <f>Census!K79</f>
        <v>0</v>
      </c>
      <c r="M79" s="48">
        <f t="shared" si="34"/>
        <v>0</v>
      </c>
      <c r="N79" s="48">
        <f t="shared" si="34"/>
        <v>0</v>
      </c>
      <c r="O79" s="48">
        <f t="shared" si="34"/>
        <v>0</v>
      </c>
      <c r="P79" s="48">
        <f t="shared" ca="1" si="24"/>
        <v>125</v>
      </c>
      <c r="Q79" s="48" t="str" cm="1">
        <f t="array" aca="1" ref="Q79" ca="1">IFERROR(INDEX('Base Premium '!P:P, MATCH(1, (VALUE(LEFT('Base Premium '!P:P, FIND("-", 'Base Premium '!P:P)-1)) &lt;= P79) * (VALUE(MID('Base Premium '!P:P, FIND("-", 'Base Premium '!P:P)+1, LEN('Base Premium '!P:P))) &gt;= P79), 0)), "No Match")</f>
        <v>No Match</v>
      </c>
      <c r="R79" s="48">
        <f t="shared" si="25"/>
        <v>0</v>
      </c>
      <c r="S79" s="48">
        <f t="shared" si="26"/>
        <v>0</v>
      </c>
      <c r="T79" s="48">
        <f t="shared" si="26"/>
        <v>0</v>
      </c>
      <c r="U79" s="48">
        <f t="shared" si="26"/>
        <v>0</v>
      </c>
      <c r="V79" s="48">
        <f t="shared" si="26"/>
        <v>0</v>
      </c>
      <c r="W79" s="48">
        <f t="shared" si="26"/>
        <v>0</v>
      </c>
      <c r="X79" s="48" t="str">
        <f t="shared" ca="1" si="27"/>
        <v>No Match00</v>
      </c>
      <c r="Z79" s="78" t="str">
        <f>IF(Y79&lt;&gt;0, 'Benefits Calculation'!$T$4, "")</f>
        <v/>
      </c>
      <c r="AA79" s="48" t="str">
        <f>IF(Y79&lt;&gt;0, 'Benefits Calculation'!$U$4, "")</f>
        <v/>
      </c>
      <c r="AB79" s="48" t="s">
        <v>238</v>
      </c>
      <c r="AC79" s="48">
        <f>IF(AB79="YES", 'Benefits Calculation'!$AO$4, 0)</f>
        <v>0</v>
      </c>
      <c r="AD79" s="48">
        <f>IF(AC79="YES", 'Benefits Calculation'!$AP$4, 0)</f>
        <v>0</v>
      </c>
      <c r="AE79" s="48" t="e">
        <f t="shared" si="28"/>
        <v>#VALUE!</v>
      </c>
      <c r="AG79" s="78" t="e">
        <f>IF(Y79&lt;&gt;0, 'Existing child  Loading'!$F$2, "")/100</f>
        <v>#VALUE!</v>
      </c>
      <c r="AH79" s="78" t="e">
        <f>IF(Y79&lt;&gt;0, 'Existing child  Loading'!$M$2, "")/100</f>
        <v>#VALUE!</v>
      </c>
      <c r="AI79" s="78" t="e">
        <f>IF(Y79&lt;&gt;0, 'Existing child  Loading'!$J$2, "")/100</f>
        <v>#VALUE!</v>
      </c>
      <c r="AJ79" s="162">
        <f t="shared" si="23"/>
        <v>0</v>
      </c>
      <c r="AK79" s="78" t="e">
        <f t="shared" si="29"/>
        <v>#VALUE!</v>
      </c>
      <c r="AL79" s="48" t="e">
        <f t="shared" si="30"/>
        <v>#VALUE!</v>
      </c>
      <c r="AM79" s="48" t="e">
        <f t="shared" si="31"/>
        <v>#VALUE!</v>
      </c>
      <c r="AN79" s="48">
        <f t="shared" si="32"/>
        <v>0</v>
      </c>
      <c r="AO79" s="78">
        <f>IF(AND(I79="Dubai", K79="LSB"), Commission!$M$19, 0)</f>
        <v>0</v>
      </c>
      <c r="AP79" s="48" t="e">
        <f>IF(AN79="HSB", Commission!$F$2, IF(AN79="LSB", Commission!$F$3, "")) +AO79</f>
        <v>#VALUE!</v>
      </c>
      <c r="AQ79" s="79" t="e">
        <f t="shared" si="33"/>
        <v>#VALUE!</v>
      </c>
    </row>
    <row r="80" spans="1:43" ht="15.6" x14ac:dyDescent="0.3">
      <c r="A80" s="87">
        <v>79</v>
      </c>
      <c r="B80" s="88">
        <f>Census!B80</f>
        <v>0</v>
      </c>
      <c r="C80" s="88">
        <f>Census!C80</f>
        <v>0</v>
      </c>
      <c r="D80" s="88">
        <f>Census!D80</f>
        <v>0</v>
      </c>
      <c r="E80" s="89">
        <f>Census!E80</f>
        <v>0</v>
      </c>
      <c r="F80" s="88">
        <f>Census!Q80</f>
        <v>0</v>
      </c>
      <c r="G80" s="88">
        <f>Census!G80</f>
        <v>0</v>
      </c>
      <c r="H80" s="88">
        <f>Census!H80</f>
        <v>0</v>
      </c>
      <c r="I80" s="88">
        <f>Census!I80</f>
        <v>0</v>
      </c>
      <c r="J80" s="88">
        <f>Census!J80</f>
        <v>0</v>
      </c>
      <c r="K80" s="88">
        <f>Census!K80</f>
        <v>0</v>
      </c>
      <c r="M80" s="48">
        <f t="shared" si="34"/>
        <v>0</v>
      </c>
      <c r="N80" s="48">
        <f t="shared" si="34"/>
        <v>0</v>
      </c>
      <c r="O80" s="48">
        <f t="shared" si="34"/>
        <v>0</v>
      </c>
      <c r="P80" s="48">
        <f t="shared" ca="1" si="24"/>
        <v>125</v>
      </c>
      <c r="Q80" s="48" t="str" cm="1">
        <f t="array" aca="1" ref="Q80" ca="1">IFERROR(INDEX('Base Premium '!P:P, MATCH(1, (VALUE(LEFT('Base Premium '!P:P, FIND("-", 'Base Premium '!P:P)-1)) &lt;= P80) * (VALUE(MID('Base Premium '!P:P, FIND("-", 'Base Premium '!P:P)+1, LEN('Base Premium '!P:P))) &gt;= P80), 0)), "No Match")</f>
        <v>No Match</v>
      </c>
      <c r="R80" s="48">
        <f t="shared" si="25"/>
        <v>0</v>
      </c>
      <c r="S80" s="48">
        <f t="shared" si="26"/>
        <v>0</v>
      </c>
      <c r="T80" s="48">
        <f t="shared" si="26"/>
        <v>0</v>
      </c>
      <c r="U80" s="48">
        <f t="shared" si="26"/>
        <v>0</v>
      </c>
      <c r="V80" s="48">
        <f t="shared" si="26"/>
        <v>0</v>
      </c>
      <c r="W80" s="48">
        <f t="shared" si="26"/>
        <v>0</v>
      </c>
      <c r="X80" s="48" t="str">
        <f t="shared" ca="1" si="27"/>
        <v>No Match00</v>
      </c>
      <c r="Z80" s="78" t="str">
        <f>IF(Y80&lt;&gt;0, 'Benefits Calculation'!$T$4, "")</f>
        <v/>
      </c>
      <c r="AA80" s="48" t="str">
        <f>IF(Y80&lt;&gt;0, 'Benefits Calculation'!$U$4, "")</f>
        <v/>
      </c>
      <c r="AB80" s="48" t="s">
        <v>238</v>
      </c>
      <c r="AC80" s="48">
        <f>IF(AB80="YES", 'Benefits Calculation'!$AO$4, 0)</f>
        <v>0</v>
      </c>
      <c r="AD80" s="48">
        <f>IF(AC80="YES", 'Benefits Calculation'!$AP$4, 0)</f>
        <v>0</v>
      </c>
      <c r="AE80" s="48" t="e">
        <f t="shared" si="28"/>
        <v>#VALUE!</v>
      </c>
      <c r="AG80" s="78" t="e">
        <f>IF(Y80&lt;&gt;0, 'Existing child  Loading'!$F$2, "")/100</f>
        <v>#VALUE!</v>
      </c>
      <c r="AH80" s="78" t="e">
        <f>IF(Y80&lt;&gt;0, 'Existing child  Loading'!$M$2, "")/100</f>
        <v>#VALUE!</v>
      </c>
      <c r="AI80" s="78" t="e">
        <f>IF(Y80&lt;&gt;0, 'Existing child  Loading'!$J$2, "")/100</f>
        <v>#VALUE!</v>
      </c>
      <c r="AJ80" s="162">
        <f t="shared" si="23"/>
        <v>0</v>
      </c>
      <c r="AK80" s="78" t="e">
        <f t="shared" si="29"/>
        <v>#VALUE!</v>
      </c>
      <c r="AL80" s="48" t="e">
        <f t="shared" si="30"/>
        <v>#VALUE!</v>
      </c>
      <c r="AM80" s="48" t="e">
        <f t="shared" si="31"/>
        <v>#VALUE!</v>
      </c>
      <c r="AN80" s="48">
        <f t="shared" si="32"/>
        <v>0</v>
      </c>
      <c r="AO80" s="78">
        <f>IF(AND(I80="Dubai", K80="LSB"), Commission!$M$19, 0)</f>
        <v>0</v>
      </c>
      <c r="AP80" s="48" t="e">
        <f>IF(AN80="HSB", Commission!$F$2, IF(AN80="LSB", Commission!$F$3, "")) +AO80</f>
        <v>#VALUE!</v>
      </c>
      <c r="AQ80" s="79" t="e">
        <f t="shared" si="33"/>
        <v>#VALUE!</v>
      </c>
    </row>
    <row r="81" spans="1:43" ht="15.6" x14ac:dyDescent="0.3">
      <c r="A81" s="87">
        <v>80</v>
      </c>
      <c r="B81" s="88">
        <f>Census!B81</f>
        <v>0</v>
      </c>
      <c r="C81" s="88">
        <f>Census!C81</f>
        <v>0</v>
      </c>
      <c r="D81" s="88">
        <f>Census!D81</f>
        <v>0</v>
      </c>
      <c r="E81" s="89">
        <f>Census!E81</f>
        <v>0</v>
      </c>
      <c r="F81" s="88">
        <f>Census!Q81</f>
        <v>0</v>
      </c>
      <c r="G81" s="88">
        <f>Census!G81</f>
        <v>0</v>
      </c>
      <c r="H81" s="88">
        <f>Census!H81</f>
        <v>0</v>
      </c>
      <c r="I81" s="88">
        <f>Census!I81</f>
        <v>0</v>
      </c>
      <c r="J81" s="88">
        <f>Census!J81</f>
        <v>0</v>
      </c>
      <c r="K81" s="88">
        <f>Census!K81</f>
        <v>0</v>
      </c>
      <c r="M81" s="48">
        <f t="shared" si="34"/>
        <v>0</v>
      </c>
      <c r="N81" s="48">
        <f t="shared" si="34"/>
        <v>0</v>
      </c>
      <c r="O81" s="48">
        <f t="shared" si="34"/>
        <v>0</v>
      </c>
      <c r="P81" s="48">
        <f t="shared" ca="1" si="24"/>
        <v>125</v>
      </c>
      <c r="Q81" s="48" t="str" cm="1">
        <f t="array" aca="1" ref="Q81" ca="1">IFERROR(INDEX('Base Premium '!P:P, MATCH(1, (VALUE(LEFT('Base Premium '!P:P, FIND("-", 'Base Premium '!P:P)-1)) &lt;= P81) * (VALUE(MID('Base Premium '!P:P, FIND("-", 'Base Premium '!P:P)+1, LEN('Base Premium '!P:P))) &gt;= P81), 0)), "No Match")</f>
        <v>No Match</v>
      </c>
      <c r="R81" s="48">
        <f t="shared" si="25"/>
        <v>0</v>
      </c>
      <c r="S81" s="48">
        <f t="shared" si="26"/>
        <v>0</v>
      </c>
      <c r="T81" s="48">
        <f t="shared" si="26"/>
        <v>0</v>
      </c>
      <c r="U81" s="48">
        <f t="shared" si="26"/>
        <v>0</v>
      </c>
      <c r="V81" s="48">
        <f t="shared" si="26"/>
        <v>0</v>
      </c>
      <c r="W81" s="48">
        <f t="shared" si="26"/>
        <v>0</v>
      </c>
      <c r="X81" s="48" t="str">
        <f t="shared" ca="1" si="27"/>
        <v>No Match00</v>
      </c>
      <c r="Z81" s="78" t="str">
        <f>IF(Y81&lt;&gt;0, 'Benefits Calculation'!$T$4, "")</f>
        <v/>
      </c>
      <c r="AA81" s="48" t="str">
        <f>IF(Y81&lt;&gt;0, 'Benefits Calculation'!$U$4, "")</f>
        <v/>
      </c>
      <c r="AB81" s="48" t="s">
        <v>238</v>
      </c>
      <c r="AC81" s="48">
        <f>IF(AB81="YES", 'Benefits Calculation'!$AO$4, 0)</f>
        <v>0</v>
      </c>
      <c r="AD81" s="48">
        <f>IF(AC81="YES", 'Benefits Calculation'!$AP$4, 0)</f>
        <v>0</v>
      </c>
      <c r="AE81" s="48" t="e">
        <f t="shared" si="28"/>
        <v>#VALUE!</v>
      </c>
      <c r="AG81" s="78" t="e">
        <f>IF(Y81&lt;&gt;0, 'Existing child  Loading'!$F$2, "")/100</f>
        <v>#VALUE!</v>
      </c>
      <c r="AH81" s="78" t="e">
        <f>IF(Y81&lt;&gt;0, 'Existing child  Loading'!$M$2, "")/100</f>
        <v>#VALUE!</v>
      </c>
      <c r="AI81" s="78" t="e">
        <f>IF(Y81&lt;&gt;0, 'Existing child  Loading'!$J$2, "")/100</f>
        <v>#VALUE!</v>
      </c>
      <c r="AJ81" s="162">
        <f t="shared" si="23"/>
        <v>0</v>
      </c>
      <c r="AK81" s="78" t="e">
        <f t="shared" si="29"/>
        <v>#VALUE!</v>
      </c>
      <c r="AL81" s="48" t="e">
        <f t="shared" si="30"/>
        <v>#VALUE!</v>
      </c>
      <c r="AM81" s="48" t="e">
        <f t="shared" si="31"/>
        <v>#VALUE!</v>
      </c>
      <c r="AN81" s="48">
        <f t="shared" si="32"/>
        <v>0</v>
      </c>
      <c r="AO81" s="78">
        <f>IF(AND(I81="Dubai", K81="LSB"), Commission!$M$19, 0)</f>
        <v>0</v>
      </c>
      <c r="AP81" s="48" t="e">
        <f>IF(AN81="HSB", Commission!$F$2, IF(AN81="LSB", Commission!$F$3, "")) +AO81</f>
        <v>#VALUE!</v>
      </c>
      <c r="AQ81" s="79" t="e">
        <f t="shared" si="33"/>
        <v>#VALUE!</v>
      </c>
    </row>
    <row r="82" spans="1:43" ht="15.6" x14ac:dyDescent="0.3">
      <c r="A82" s="87">
        <v>81</v>
      </c>
      <c r="B82" s="88">
        <f>Census!B82</f>
        <v>0</v>
      </c>
      <c r="C82" s="88">
        <f>Census!C82</f>
        <v>0</v>
      </c>
      <c r="D82" s="88">
        <f>Census!D82</f>
        <v>0</v>
      </c>
      <c r="E82" s="89">
        <f>Census!E82</f>
        <v>0</v>
      </c>
      <c r="F82" s="88">
        <f>Census!Q82</f>
        <v>0</v>
      </c>
      <c r="G82" s="88">
        <f>Census!G82</f>
        <v>0</v>
      </c>
      <c r="H82" s="88">
        <f>Census!H82</f>
        <v>0</v>
      </c>
      <c r="I82" s="88">
        <f>Census!I82</f>
        <v>0</v>
      </c>
      <c r="J82" s="88">
        <f>Census!J82</f>
        <v>0</v>
      </c>
      <c r="K82" s="88">
        <f>Census!K82</f>
        <v>0</v>
      </c>
      <c r="M82" s="48">
        <f t="shared" si="34"/>
        <v>0</v>
      </c>
      <c r="N82" s="48">
        <f t="shared" si="34"/>
        <v>0</v>
      </c>
      <c r="O82" s="48">
        <f t="shared" si="34"/>
        <v>0</v>
      </c>
      <c r="P82" s="48">
        <f t="shared" ca="1" si="24"/>
        <v>125</v>
      </c>
      <c r="Q82" s="48" t="str" cm="1">
        <f t="array" aca="1" ref="Q82" ca="1">IFERROR(INDEX('Base Premium '!P:P, MATCH(1, (VALUE(LEFT('Base Premium '!P:P, FIND("-", 'Base Premium '!P:P)-1)) &lt;= P82) * (VALUE(MID('Base Premium '!P:P, FIND("-", 'Base Premium '!P:P)+1, LEN('Base Premium '!P:P))) &gt;= P82), 0)), "No Match")</f>
        <v>No Match</v>
      </c>
      <c r="R82" s="48">
        <f t="shared" si="25"/>
        <v>0</v>
      </c>
      <c r="S82" s="48">
        <f t="shared" si="26"/>
        <v>0</v>
      </c>
      <c r="T82" s="48">
        <f t="shared" si="26"/>
        <v>0</v>
      </c>
      <c r="U82" s="48">
        <f t="shared" si="26"/>
        <v>0</v>
      </c>
      <c r="V82" s="48">
        <f t="shared" si="26"/>
        <v>0</v>
      </c>
      <c r="W82" s="48">
        <f t="shared" si="26"/>
        <v>0</v>
      </c>
      <c r="X82" s="48" t="str">
        <f t="shared" ca="1" si="27"/>
        <v>No Match00</v>
      </c>
      <c r="Z82" s="78" t="str">
        <f>IF(Y82&lt;&gt;0, 'Benefits Calculation'!$T$4, "")</f>
        <v/>
      </c>
      <c r="AA82" s="48" t="str">
        <f>IF(Y82&lt;&gt;0, 'Benefits Calculation'!$U$4, "")</f>
        <v/>
      </c>
      <c r="AB82" s="48" t="s">
        <v>238</v>
      </c>
      <c r="AC82" s="48">
        <f>IF(AB82="YES", 'Benefits Calculation'!$AO$4, 0)</f>
        <v>0</v>
      </c>
      <c r="AD82" s="48">
        <f>IF(AC82="YES", 'Benefits Calculation'!$AP$4, 0)</f>
        <v>0</v>
      </c>
      <c r="AE82" s="48" t="e">
        <f t="shared" si="28"/>
        <v>#VALUE!</v>
      </c>
      <c r="AG82" s="78" t="e">
        <f>IF(Y82&lt;&gt;0, 'Existing child  Loading'!$F$2, "")/100</f>
        <v>#VALUE!</v>
      </c>
      <c r="AH82" s="78" t="e">
        <f>IF(Y82&lt;&gt;0, 'Existing child  Loading'!$M$2, "")/100</f>
        <v>#VALUE!</v>
      </c>
      <c r="AI82" s="78" t="e">
        <f>IF(Y82&lt;&gt;0, 'Existing child  Loading'!$J$2, "")/100</f>
        <v>#VALUE!</v>
      </c>
      <c r="AJ82" s="162">
        <f t="shared" si="23"/>
        <v>0</v>
      </c>
      <c r="AK82" s="78" t="e">
        <f t="shared" si="29"/>
        <v>#VALUE!</v>
      </c>
      <c r="AL82" s="48" t="e">
        <f t="shared" si="30"/>
        <v>#VALUE!</v>
      </c>
      <c r="AM82" s="48" t="e">
        <f t="shared" si="31"/>
        <v>#VALUE!</v>
      </c>
      <c r="AN82" s="48">
        <f t="shared" si="32"/>
        <v>0</v>
      </c>
      <c r="AO82" s="78">
        <f>IF(AND(I82="Dubai", K82="LSB"), Commission!$M$19, 0)</f>
        <v>0</v>
      </c>
      <c r="AP82" s="48" t="e">
        <f>IF(AN82="HSB", Commission!$F$2, IF(AN82="LSB", Commission!$F$3, "")) +AO82</f>
        <v>#VALUE!</v>
      </c>
      <c r="AQ82" s="79" t="e">
        <f t="shared" si="33"/>
        <v>#VALUE!</v>
      </c>
    </row>
    <row r="83" spans="1:43" ht="15.6" x14ac:dyDescent="0.3">
      <c r="A83" s="87">
        <v>82</v>
      </c>
      <c r="B83" s="88">
        <f>Census!B83</f>
        <v>0</v>
      </c>
      <c r="C83" s="88">
        <f>Census!C83</f>
        <v>0</v>
      </c>
      <c r="D83" s="88">
        <f>Census!D83</f>
        <v>0</v>
      </c>
      <c r="E83" s="89">
        <f>Census!E83</f>
        <v>0</v>
      </c>
      <c r="F83" s="88">
        <f>Census!Q83</f>
        <v>0</v>
      </c>
      <c r="G83" s="88">
        <f>Census!G83</f>
        <v>0</v>
      </c>
      <c r="H83" s="88">
        <f>Census!H83</f>
        <v>0</v>
      </c>
      <c r="I83" s="88">
        <f>Census!I83</f>
        <v>0</v>
      </c>
      <c r="J83" s="88">
        <f>Census!J83</f>
        <v>0</v>
      </c>
      <c r="K83" s="88">
        <f>Census!K83</f>
        <v>0</v>
      </c>
      <c r="M83" s="48">
        <f t="shared" si="34"/>
        <v>0</v>
      </c>
      <c r="N83" s="48">
        <f t="shared" si="34"/>
        <v>0</v>
      </c>
      <c r="O83" s="48">
        <f t="shared" si="34"/>
        <v>0</v>
      </c>
      <c r="P83" s="48">
        <f t="shared" ca="1" si="24"/>
        <v>125</v>
      </c>
      <c r="Q83" s="48" t="str" cm="1">
        <f t="array" aca="1" ref="Q83" ca="1">IFERROR(INDEX('Base Premium '!P:P, MATCH(1, (VALUE(LEFT('Base Premium '!P:P, FIND("-", 'Base Premium '!P:P)-1)) &lt;= P83) * (VALUE(MID('Base Premium '!P:P, FIND("-", 'Base Premium '!P:P)+1, LEN('Base Premium '!P:P))) &gt;= P83), 0)), "No Match")</f>
        <v>No Match</v>
      </c>
      <c r="R83" s="48">
        <f t="shared" si="25"/>
        <v>0</v>
      </c>
      <c r="S83" s="48">
        <f t="shared" si="26"/>
        <v>0</v>
      </c>
      <c r="T83" s="48">
        <f t="shared" si="26"/>
        <v>0</v>
      </c>
      <c r="U83" s="48">
        <f t="shared" si="26"/>
        <v>0</v>
      </c>
      <c r="V83" s="48">
        <f t="shared" si="26"/>
        <v>0</v>
      </c>
      <c r="W83" s="48">
        <f t="shared" si="26"/>
        <v>0</v>
      </c>
      <c r="X83" s="48" t="str">
        <f t="shared" ca="1" si="27"/>
        <v>No Match00</v>
      </c>
      <c r="Z83" s="78" t="str">
        <f>IF(Y83&lt;&gt;0, 'Benefits Calculation'!$T$4, "")</f>
        <v/>
      </c>
      <c r="AA83" s="48" t="str">
        <f>IF(Y83&lt;&gt;0, 'Benefits Calculation'!$U$4, "")</f>
        <v/>
      </c>
      <c r="AB83" s="48" t="s">
        <v>238</v>
      </c>
      <c r="AC83" s="48">
        <f>IF(AB83="YES", 'Benefits Calculation'!$AO$4, 0)</f>
        <v>0</v>
      </c>
      <c r="AD83" s="48">
        <f>IF(AC83="YES", 'Benefits Calculation'!$AP$4, 0)</f>
        <v>0</v>
      </c>
      <c r="AE83" s="48" t="e">
        <f t="shared" si="28"/>
        <v>#VALUE!</v>
      </c>
      <c r="AG83" s="78" t="e">
        <f>IF(Y83&lt;&gt;0, 'Existing child  Loading'!$F$2, "")/100</f>
        <v>#VALUE!</v>
      </c>
      <c r="AH83" s="78" t="e">
        <f>IF(Y83&lt;&gt;0, 'Existing child  Loading'!$M$2, "")/100</f>
        <v>#VALUE!</v>
      </c>
      <c r="AI83" s="78" t="e">
        <f>IF(Y83&lt;&gt;0, 'Existing child  Loading'!$J$2, "")/100</f>
        <v>#VALUE!</v>
      </c>
      <c r="AJ83" s="162">
        <f t="shared" si="23"/>
        <v>0</v>
      </c>
      <c r="AK83" s="78" t="e">
        <f t="shared" si="29"/>
        <v>#VALUE!</v>
      </c>
      <c r="AL83" s="48" t="e">
        <f t="shared" si="30"/>
        <v>#VALUE!</v>
      </c>
      <c r="AM83" s="48" t="e">
        <f t="shared" si="31"/>
        <v>#VALUE!</v>
      </c>
      <c r="AN83" s="48">
        <f t="shared" si="32"/>
        <v>0</v>
      </c>
      <c r="AO83" s="78">
        <f>IF(AND(I83="Dubai", K83="LSB"), Commission!$M$19, 0)</f>
        <v>0</v>
      </c>
      <c r="AP83" s="48" t="e">
        <f>IF(AN83="HSB", Commission!$F$2, IF(AN83="LSB", Commission!$F$3, "")) +AO83</f>
        <v>#VALUE!</v>
      </c>
      <c r="AQ83" s="79" t="e">
        <f t="shared" si="33"/>
        <v>#VALUE!</v>
      </c>
    </row>
    <row r="84" spans="1:43" ht="15.6" x14ac:dyDescent="0.3">
      <c r="A84" s="87">
        <v>83</v>
      </c>
      <c r="B84" s="88">
        <f>Census!B84</f>
        <v>0</v>
      </c>
      <c r="C84" s="88">
        <f>Census!C84</f>
        <v>0</v>
      </c>
      <c r="D84" s="88">
        <f>Census!D84</f>
        <v>0</v>
      </c>
      <c r="E84" s="89">
        <f>Census!E84</f>
        <v>0</v>
      </c>
      <c r="F84" s="88">
        <f>Census!Q84</f>
        <v>0</v>
      </c>
      <c r="G84" s="88">
        <f>Census!G84</f>
        <v>0</v>
      </c>
      <c r="H84" s="88">
        <f>Census!H84</f>
        <v>0</v>
      </c>
      <c r="I84" s="88">
        <f>Census!I84</f>
        <v>0</v>
      </c>
      <c r="J84" s="88">
        <f>Census!J84</f>
        <v>0</v>
      </c>
      <c r="K84" s="88">
        <f>Census!K84</f>
        <v>0</v>
      </c>
      <c r="M84" s="48">
        <f t="shared" si="34"/>
        <v>0</v>
      </c>
      <c r="N84" s="48">
        <f t="shared" si="34"/>
        <v>0</v>
      </c>
      <c r="O84" s="48">
        <f t="shared" si="34"/>
        <v>0</v>
      </c>
      <c r="P84" s="48">
        <f t="shared" ca="1" si="24"/>
        <v>125</v>
      </c>
      <c r="Q84" s="48" t="str" cm="1">
        <f t="array" aca="1" ref="Q84" ca="1">IFERROR(INDEX('Base Premium '!P:P, MATCH(1, (VALUE(LEFT('Base Premium '!P:P, FIND("-", 'Base Premium '!P:P)-1)) &lt;= P84) * (VALUE(MID('Base Premium '!P:P, FIND("-", 'Base Premium '!P:P)+1, LEN('Base Premium '!P:P))) &gt;= P84), 0)), "No Match")</f>
        <v>No Match</v>
      </c>
      <c r="R84" s="48">
        <f t="shared" si="25"/>
        <v>0</v>
      </c>
      <c r="S84" s="48">
        <f t="shared" si="26"/>
        <v>0</v>
      </c>
      <c r="T84" s="48">
        <f t="shared" si="26"/>
        <v>0</v>
      </c>
      <c r="U84" s="48">
        <f t="shared" si="26"/>
        <v>0</v>
      </c>
      <c r="V84" s="48">
        <f t="shared" si="26"/>
        <v>0</v>
      </c>
      <c r="W84" s="48">
        <f t="shared" si="26"/>
        <v>0</v>
      </c>
      <c r="X84" s="48" t="str">
        <f t="shared" ca="1" si="27"/>
        <v>No Match00</v>
      </c>
      <c r="Z84" s="78" t="str">
        <f>IF(Y84&lt;&gt;0, 'Benefits Calculation'!$T$4, "")</f>
        <v/>
      </c>
      <c r="AA84" s="48" t="str">
        <f>IF(Y84&lt;&gt;0, 'Benefits Calculation'!$U$4, "")</f>
        <v/>
      </c>
      <c r="AB84" s="48" t="s">
        <v>238</v>
      </c>
      <c r="AC84" s="48">
        <f>IF(AB84="YES", 'Benefits Calculation'!$AO$4, 0)</f>
        <v>0</v>
      </c>
      <c r="AD84" s="48">
        <f>IF(AC84="YES", 'Benefits Calculation'!$AP$4, 0)</f>
        <v>0</v>
      </c>
      <c r="AE84" s="48" t="e">
        <f t="shared" si="28"/>
        <v>#VALUE!</v>
      </c>
      <c r="AG84" s="78" t="e">
        <f>IF(Y84&lt;&gt;0, 'Existing child  Loading'!$F$2, "")/100</f>
        <v>#VALUE!</v>
      </c>
      <c r="AH84" s="78" t="e">
        <f>IF(Y84&lt;&gt;0, 'Existing child  Loading'!$M$2, "")/100</f>
        <v>#VALUE!</v>
      </c>
      <c r="AI84" s="78" t="e">
        <f>IF(Y84&lt;&gt;0, 'Existing child  Loading'!$J$2, "")/100</f>
        <v>#VALUE!</v>
      </c>
      <c r="AJ84" s="162">
        <f t="shared" si="23"/>
        <v>0</v>
      </c>
      <c r="AK84" s="78" t="e">
        <f t="shared" si="29"/>
        <v>#VALUE!</v>
      </c>
      <c r="AL84" s="48" t="e">
        <f t="shared" si="30"/>
        <v>#VALUE!</v>
      </c>
      <c r="AM84" s="48" t="e">
        <f t="shared" si="31"/>
        <v>#VALUE!</v>
      </c>
      <c r="AN84" s="48">
        <f t="shared" si="32"/>
        <v>0</v>
      </c>
      <c r="AO84" s="78">
        <f>IF(AND(I84="Dubai", K84="LSB"), Commission!$M$19, 0)</f>
        <v>0</v>
      </c>
      <c r="AP84" s="48" t="e">
        <f>IF(AN84="HSB", Commission!$F$2, IF(AN84="LSB", Commission!$F$3, "")) +AO84</f>
        <v>#VALUE!</v>
      </c>
      <c r="AQ84" s="79" t="e">
        <f t="shared" si="33"/>
        <v>#VALUE!</v>
      </c>
    </row>
    <row r="85" spans="1:43" ht="15.6" x14ac:dyDescent="0.3">
      <c r="A85" s="87">
        <v>84</v>
      </c>
      <c r="B85" s="88">
        <f>Census!B85</f>
        <v>0</v>
      </c>
      <c r="C85" s="88">
        <f>Census!C85</f>
        <v>0</v>
      </c>
      <c r="D85" s="88">
        <f>Census!D85</f>
        <v>0</v>
      </c>
      <c r="E85" s="89">
        <f>Census!E85</f>
        <v>0</v>
      </c>
      <c r="F85" s="88">
        <f>Census!Q85</f>
        <v>0</v>
      </c>
      <c r="G85" s="88">
        <f>Census!G85</f>
        <v>0</v>
      </c>
      <c r="H85" s="88">
        <f>Census!H85</f>
        <v>0</v>
      </c>
      <c r="I85" s="88">
        <f>Census!I85</f>
        <v>0</v>
      </c>
      <c r="J85" s="88">
        <f>Census!J85</f>
        <v>0</v>
      </c>
      <c r="K85" s="88">
        <f>Census!K85</f>
        <v>0</v>
      </c>
      <c r="M85" s="48">
        <f t="shared" si="34"/>
        <v>0</v>
      </c>
      <c r="N85" s="48">
        <f t="shared" si="34"/>
        <v>0</v>
      </c>
      <c r="O85" s="48">
        <f t="shared" si="34"/>
        <v>0</v>
      </c>
      <c r="P85" s="48">
        <f t="shared" ca="1" si="24"/>
        <v>125</v>
      </c>
      <c r="Q85" s="48" t="str" cm="1">
        <f t="array" aca="1" ref="Q85" ca="1">IFERROR(INDEX('Base Premium '!P:P, MATCH(1, (VALUE(LEFT('Base Premium '!P:P, FIND("-", 'Base Premium '!P:P)-1)) &lt;= P85) * (VALUE(MID('Base Premium '!P:P, FIND("-", 'Base Premium '!P:P)+1, LEN('Base Premium '!P:P))) &gt;= P85), 0)), "No Match")</f>
        <v>No Match</v>
      </c>
      <c r="R85" s="48">
        <f t="shared" si="25"/>
        <v>0</v>
      </c>
      <c r="S85" s="48">
        <f t="shared" si="26"/>
        <v>0</v>
      </c>
      <c r="T85" s="48">
        <f t="shared" si="26"/>
        <v>0</v>
      </c>
      <c r="U85" s="48">
        <f t="shared" si="26"/>
        <v>0</v>
      </c>
      <c r="V85" s="48">
        <f t="shared" si="26"/>
        <v>0</v>
      </c>
      <c r="W85" s="48">
        <f t="shared" si="26"/>
        <v>0</v>
      </c>
      <c r="X85" s="48" t="str">
        <f t="shared" ca="1" si="27"/>
        <v>No Match00</v>
      </c>
      <c r="Z85" s="78" t="str">
        <f>IF(Y85&lt;&gt;0, 'Benefits Calculation'!$T$4, "")</f>
        <v/>
      </c>
      <c r="AA85" s="48" t="str">
        <f>IF(Y85&lt;&gt;0, 'Benefits Calculation'!$U$4, "")</f>
        <v/>
      </c>
      <c r="AB85" s="48" t="s">
        <v>238</v>
      </c>
      <c r="AC85" s="48">
        <f>IF(AB85="YES", 'Benefits Calculation'!$AO$4, 0)</f>
        <v>0</v>
      </c>
      <c r="AD85" s="48">
        <f>IF(AC85="YES", 'Benefits Calculation'!$AP$4, 0)</f>
        <v>0</v>
      </c>
      <c r="AE85" s="48" t="e">
        <f t="shared" si="28"/>
        <v>#VALUE!</v>
      </c>
      <c r="AG85" s="78" t="e">
        <f>IF(Y85&lt;&gt;0, 'Existing child  Loading'!$F$2, "")/100</f>
        <v>#VALUE!</v>
      </c>
      <c r="AH85" s="78" t="e">
        <f>IF(Y85&lt;&gt;0, 'Existing child  Loading'!$M$2, "")/100</f>
        <v>#VALUE!</v>
      </c>
      <c r="AI85" s="78" t="e">
        <f>IF(Y85&lt;&gt;0, 'Existing child  Loading'!$J$2, "")/100</f>
        <v>#VALUE!</v>
      </c>
      <c r="AJ85" s="162">
        <f t="shared" si="23"/>
        <v>0</v>
      </c>
      <c r="AK85" s="78" t="e">
        <f t="shared" si="29"/>
        <v>#VALUE!</v>
      </c>
      <c r="AL85" s="48" t="e">
        <f t="shared" si="30"/>
        <v>#VALUE!</v>
      </c>
      <c r="AM85" s="48" t="e">
        <f t="shared" si="31"/>
        <v>#VALUE!</v>
      </c>
      <c r="AN85" s="48">
        <f t="shared" si="32"/>
        <v>0</v>
      </c>
      <c r="AO85" s="78">
        <f>IF(AND(I85="Dubai", K85="LSB"), Commission!$M$19, 0)</f>
        <v>0</v>
      </c>
      <c r="AP85" s="48" t="e">
        <f>IF(AN85="HSB", Commission!$F$2, IF(AN85="LSB", Commission!$F$3, "")) +AO85</f>
        <v>#VALUE!</v>
      </c>
      <c r="AQ85" s="79" t="e">
        <f t="shared" si="33"/>
        <v>#VALUE!</v>
      </c>
    </row>
    <row r="86" spans="1:43" ht="15.6" x14ac:dyDescent="0.3">
      <c r="A86" s="87">
        <v>85</v>
      </c>
      <c r="B86" s="88">
        <f>Census!B86</f>
        <v>0</v>
      </c>
      <c r="C86" s="88">
        <f>Census!C86</f>
        <v>0</v>
      </c>
      <c r="D86" s="88">
        <f>Census!D86</f>
        <v>0</v>
      </c>
      <c r="E86" s="89">
        <f>Census!E86</f>
        <v>0</v>
      </c>
      <c r="F86" s="88">
        <f>Census!Q86</f>
        <v>0</v>
      </c>
      <c r="G86" s="88">
        <f>Census!G86</f>
        <v>0</v>
      </c>
      <c r="H86" s="88">
        <f>Census!H86</f>
        <v>0</v>
      </c>
      <c r="I86" s="88">
        <f>Census!I86</f>
        <v>0</v>
      </c>
      <c r="J86" s="88">
        <f>Census!J86</f>
        <v>0</v>
      </c>
      <c r="K86" s="88">
        <f>Census!K86</f>
        <v>0</v>
      </c>
      <c r="M86" s="48">
        <f t="shared" si="34"/>
        <v>0</v>
      </c>
      <c r="N86" s="48">
        <f t="shared" si="34"/>
        <v>0</v>
      </c>
      <c r="O86" s="48">
        <f t="shared" si="34"/>
        <v>0</v>
      </c>
      <c r="P86" s="48">
        <f t="shared" ca="1" si="24"/>
        <v>125</v>
      </c>
      <c r="Q86" s="48" t="str" cm="1">
        <f t="array" aca="1" ref="Q86" ca="1">IFERROR(INDEX('Base Premium '!P:P, MATCH(1, (VALUE(LEFT('Base Premium '!P:P, FIND("-", 'Base Premium '!P:P)-1)) &lt;= P86) * (VALUE(MID('Base Premium '!P:P, FIND("-", 'Base Premium '!P:P)+1, LEN('Base Premium '!P:P))) &gt;= P86), 0)), "No Match")</f>
        <v>No Match</v>
      </c>
      <c r="R86" s="48">
        <f t="shared" si="25"/>
        <v>0</v>
      </c>
      <c r="S86" s="48">
        <f t="shared" si="26"/>
        <v>0</v>
      </c>
      <c r="T86" s="48">
        <f t="shared" si="26"/>
        <v>0</v>
      </c>
      <c r="U86" s="48">
        <f t="shared" si="26"/>
        <v>0</v>
      </c>
      <c r="V86" s="48">
        <f t="shared" si="26"/>
        <v>0</v>
      </c>
      <c r="W86" s="48">
        <f t="shared" si="26"/>
        <v>0</v>
      </c>
      <c r="X86" s="48" t="str">
        <f t="shared" ca="1" si="27"/>
        <v>No Match00</v>
      </c>
      <c r="Z86" s="78" t="str">
        <f>IF(Y86&lt;&gt;0, 'Benefits Calculation'!$T$4, "")</f>
        <v/>
      </c>
      <c r="AA86" s="48" t="str">
        <f>IF(Y86&lt;&gt;0, 'Benefits Calculation'!$U$4, "")</f>
        <v/>
      </c>
      <c r="AB86" s="48" t="s">
        <v>238</v>
      </c>
      <c r="AC86" s="48">
        <f>IF(AB86="YES", 'Benefits Calculation'!$AO$4, 0)</f>
        <v>0</v>
      </c>
      <c r="AD86" s="48">
        <f>IF(AC86="YES", 'Benefits Calculation'!$AP$4, 0)</f>
        <v>0</v>
      </c>
      <c r="AE86" s="48" t="e">
        <f t="shared" si="28"/>
        <v>#VALUE!</v>
      </c>
      <c r="AG86" s="78" t="e">
        <f>IF(Y86&lt;&gt;0, 'Existing child  Loading'!$F$2, "")/100</f>
        <v>#VALUE!</v>
      </c>
      <c r="AH86" s="78" t="e">
        <f>IF(Y86&lt;&gt;0, 'Existing child  Loading'!$M$2, "")/100</f>
        <v>#VALUE!</v>
      </c>
      <c r="AI86" s="78" t="e">
        <f>IF(Y86&lt;&gt;0, 'Existing child  Loading'!$J$2, "")/100</f>
        <v>#VALUE!</v>
      </c>
      <c r="AJ86" s="162">
        <f t="shared" si="23"/>
        <v>0</v>
      </c>
      <c r="AK86" s="78" t="e">
        <f t="shared" si="29"/>
        <v>#VALUE!</v>
      </c>
      <c r="AL86" s="48" t="e">
        <f t="shared" si="30"/>
        <v>#VALUE!</v>
      </c>
      <c r="AM86" s="48" t="e">
        <f t="shared" si="31"/>
        <v>#VALUE!</v>
      </c>
      <c r="AN86" s="48">
        <f t="shared" si="32"/>
        <v>0</v>
      </c>
      <c r="AO86" s="78">
        <f>IF(AND(I86="Dubai", K86="LSB"), Commission!$M$19, 0)</f>
        <v>0</v>
      </c>
      <c r="AP86" s="48" t="e">
        <f>IF(AN86="HSB", Commission!$F$2, IF(AN86="LSB", Commission!$F$3, "")) +AO86</f>
        <v>#VALUE!</v>
      </c>
      <c r="AQ86" s="79" t="e">
        <f t="shared" si="33"/>
        <v>#VALUE!</v>
      </c>
    </row>
    <row r="87" spans="1:43" ht="15.6" x14ac:dyDescent="0.3">
      <c r="A87" s="87">
        <v>86</v>
      </c>
      <c r="B87" s="88">
        <f>Census!B87</f>
        <v>0</v>
      </c>
      <c r="C87" s="88">
        <f>Census!C87</f>
        <v>0</v>
      </c>
      <c r="D87" s="88">
        <f>Census!D87</f>
        <v>0</v>
      </c>
      <c r="E87" s="89">
        <f>Census!E87</f>
        <v>0</v>
      </c>
      <c r="F87" s="88">
        <f>Census!Q87</f>
        <v>0</v>
      </c>
      <c r="G87" s="88">
        <f>Census!G87</f>
        <v>0</v>
      </c>
      <c r="H87" s="88">
        <f>Census!H87</f>
        <v>0</v>
      </c>
      <c r="I87" s="88">
        <f>Census!I87</f>
        <v>0</v>
      </c>
      <c r="J87" s="88">
        <f>Census!J87</f>
        <v>0</v>
      </c>
      <c r="K87" s="88">
        <f>Census!K87</f>
        <v>0</v>
      </c>
      <c r="M87" s="48">
        <f t="shared" si="34"/>
        <v>0</v>
      </c>
      <c r="N87" s="48">
        <f t="shared" si="34"/>
        <v>0</v>
      </c>
      <c r="O87" s="48">
        <f t="shared" si="34"/>
        <v>0</v>
      </c>
      <c r="P87" s="48">
        <f t="shared" ca="1" si="24"/>
        <v>125</v>
      </c>
      <c r="Q87" s="48" t="str" cm="1">
        <f t="array" aca="1" ref="Q87" ca="1">IFERROR(INDEX('Base Premium '!P:P, MATCH(1, (VALUE(LEFT('Base Premium '!P:P, FIND("-", 'Base Premium '!P:P)-1)) &lt;= P87) * (VALUE(MID('Base Premium '!P:P, FIND("-", 'Base Premium '!P:P)+1, LEN('Base Premium '!P:P))) &gt;= P87), 0)), "No Match")</f>
        <v>No Match</v>
      </c>
      <c r="R87" s="48">
        <f t="shared" si="25"/>
        <v>0</v>
      </c>
      <c r="S87" s="48">
        <f t="shared" si="26"/>
        <v>0</v>
      </c>
      <c r="T87" s="48">
        <f t="shared" si="26"/>
        <v>0</v>
      </c>
      <c r="U87" s="48">
        <f t="shared" si="26"/>
        <v>0</v>
      </c>
      <c r="V87" s="48">
        <f t="shared" si="26"/>
        <v>0</v>
      </c>
      <c r="W87" s="48">
        <f t="shared" si="26"/>
        <v>0</v>
      </c>
      <c r="X87" s="48" t="str">
        <f t="shared" ca="1" si="27"/>
        <v>No Match00</v>
      </c>
      <c r="Z87" s="78" t="str">
        <f>IF(Y87&lt;&gt;0, 'Benefits Calculation'!$T$4, "")</f>
        <v/>
      </c>
      <c r="AA87" s="48" t="str">
        <f>IF(Y87&lt;&gt;0, 'Benefits Calculation'!$U$4, "")</f>
        <v/>
      </c>
      <c r="AB87" s="48" t="s">
        <v>238</v>
      </c>
      <c r="AC87" s="48">
        <f>IF(AB87="YES", 'Benefits Calculation'!$AO$4, 0)</f>
        <v>0</v>
      </c>
      <c r="AD87" s="48">
        <f>IF(AC87="YES", 'Benefits Calculation'!$AP$4, 0)</f>
        <v>0</v>
      </c>
      <c r="AE87" s="48" t="e">
        <f t="shared" si="28"/>
        <v>#VALUE!</v>
      </c>
      <c r="AG87" s="78" t="e">
        <f>IF(Y87&lt;&gt;0, 'Existing child  Loading'!$F$2, "")/100</f>
        <v>#VALUE!</v>
      </c>
      <c r="AH87" s="78" t="e">
        <f>IF(Y87&lt;&gt;0, 'Existing child  Loading'!$M$2, "")/100</f>
        <v>#VALUE!</v>
      </c>
      <c r="AI87" s="78" t="e">
        <f>IF(Y87&lt;&gt;0, 'Existing child  Loading'!$J$2, "")/100</f>
        <v>#VALUE!</v>
      </c>
      <c r="AJ87" s="162">
        <f t="shared" si="23"/>
        <v>0</v>
      </c>
      <c r="AK87" s="78" t="e">
        <f t="shared" si="29"/>
        <v>#VALUE!</v>
      </c>
      <c r="AL87" s="48" t="e">
        <f t="shared" si="30"/>
        <v>#VALUE!</v>
      </c>
      <c r="AM87" s="48" t="e">
        <f t="shared" si="31"/>
        <v>#VALUE!</v>
      </c>
      <c r="AN87" s="48">
        <f t="shared" si="32"/>
        <v>0</v>
      </c>
      <c r="AO87" s="78">
        <f>IF(AND(I87="Dubai", K87="LSB"), Commission!$M$19, 0)</f>
        <v>0</v>
      </c>
      <c r="AP87" s="48" t="e">
        <f>IF(AN87="HSB", Commission!$F$2, IF(AN87="LSB", Commission!$F$3, "")) +AO87</f>
        <v>#VALUE!</v>
      </c>
      <c r="AQ87" s="79" t="e">
        <f t="shared" si="33"/>
        <v>#VALUE!</v>
      </c>
    </row>
    <row r="88" spans="1:43" ht="15.6" x14ac:dyDescent="0.3">
      <c r="A88" s="87">
        <v>87</v>
      </c>
      <c r="B88" s="88">
        <f>Census!B88</f>
        <v>0</v>
      </c>
      <c r="C88" s="88">
        <f>Census!C88</f>
        <v>0</v>
      </c>
      <c r="D88" s="88">
        <f>Census!D88</f>
        <v>0</v>
      </c>
      <c r="E88" s="89">
        <f>Census!E88</f>
        <v>0</v>
      </c>
      <c r="F88" s="88">
        <f>Census!Q88</f>
        <v>0</v>
      </c>
      <c r="G88" s="88">
        <f>Census!G88</f>
        <v>0</v>
      </c>
      <c r="H88" s="88">
        <f>Census!H88</f>
        <v>0</v>
      </c>
      <c r="I88" s="88">
        <f>Census!I88</f>
        <v>0</v>
      </c>
      <c r="J88" s="88">
        <f>Census!J88</f>
        <v>0</v>
      </c>
      <c r="K88" s="88">
        <f>Census!K88</f>
        <v>0</v>
      </c>
      <c r="M88" s="48">
        <f t="shared" si="34"/>
        <v>0</v>
      </c>
      <c r="N88" s="48">
        <f t="shared" si="34"/>
        <v>0</v>
      </c>
      <c r="O88" s="48">
        <f t="shared" si="34"/>
        <v>0</v>
      </c>
      <c r="P88" s="48">
        <f t="shared" ca="1" si="24"/>
        <v>125</v>
      </c>
      <c r="Q88" s="48" t="str" cm="1">
        <f t="array" aca="1" ref="Q88" ca="1">IFERROR(INDEX('Base Premium '!P:P, MATCH(1, (VALUE(LEFT('Base Premium '!P:P, FIND("-", 'Base Premium '!P:P)-1)) &lt;= P88) * (VALUE(MID('Base Premium '!P:P, FIND("-", 'Base Premium '!P:P)+1, LEN('Base Premium '!P:P))) &gt;= P88), 0)), "No Match")</f>
        <v>No Match</v>
      </c>
      <c r="R88" s="48">
        <f t="shared" si="25"/>
        <v>0</v>
      </c>
      <c r="S88" s="48">
        <f t="shared" si="26"/>
        <v>0</v>
      </c>
      <c r="T88" s="48">
        <f t="shared" si="26"/>
        <v>0</v>
      </c>
      <c r="U88" s="48">
        <f t="shared" si="26"/>
        <v>0</v>
      </c>
      <c r="V88" s="48">
        <f t="shared" si="26"/>
        <v>0</v>
      </c>
      <c r="W88" s="48">
        <f t="shared" si="26"/>
        <v>0</v>
      </c>
      <c r="X88" s="48" t="str">
        <f t="shared" ca="1" si="27"/>
        <v>No Match00</v>
      </c>
      <c r="Z88" s="78" t="str">
        <f>IF(Y88&lt;&gt;0, 'Benefits Calculation'!$T$4, "")</f>
        <v/>
      </c>
      <c r="AA88" s="48" t="str">
        <f>IF(Y88&lt;&gt;0, 'Benefits Calculation'!$U$4, "")</f>
        <v/>
      </c>
      <c r="AB88" s="48" t="s">
        <v>238</v>
      </c>
      <c r="AC88" s="48">
        <f>IF(AB88="YES", 'Benefits Calculation'!$AO$4, 0)</f>
        <v>0</v>
      </c>
      <c r="AD88" s="48">
        <f>IF(AC88="YES", 'Benefits Calculation'!$AP$4, 0)</f>
        <v>0</v>
      </c>
      <c r="AE88" s="48" t="e">
        <f t="shared" si="28"/>
        <v>#VALUE!</v>
      </c>
      <c r="AG88" s="78" t="e">
        <f>IF(Y88&lt;&gt;0, 'Existing child  Loading'!$F$2, "")/100</f>
        <v>#VALUE!</v>
      </c>
      <c r="AH88" s="78" t="e">
        <f>IF(Y88&lt;&gt;0, 'Existing child  Loading'!$M$2, "")/100</f>
        <v>#VALUE!</v>
      </c>
      <c r="AI88" s="78" t="e">
        <f>IF(Y88&lt;&gt;0, 'Existing child  Loading'!$J$2, "")/100</f>
        <v>#VALUE!</v>
      </c>
      <c r="AJ88" s="162">
        <f t="shared" si="23"/>
        <v>0</v>
      </c>
      <c r="AK88" s="78" t="e">
        <f t="shared" si="29"/>
        <v>#VALUE!</v>
      </c>
      <c r="AL88" s="48" t="e">
        <f t="shared" si="30"/>
        <v>#VALUE!</v>
      </c>
      <c r="AM88" s="48" t="e">
        <f t="shared" si="31"/>
        <v>#VALUE!</v>
      </c>
      <c r="AN88" s="48">
        <f t="shared" si="32"/>
        <v>0</v>
      </c>
      <c r="AO88" s="78">
        <f>IF(AND(I88="Dubai", K88="LSB"), Commission!$M$19, 0)</f>
        <v>0</v>
      </c>
      <c r="AP88" s="48" t="e">
        <f>IF(AN88="HSB", Commission!$F$2, IF(AN88="LSB", Commission!$F$3, "")) +AO88</f>
        <v>#VALUE!</v>
      </c>
      <c r="AQ88" s="79" t="e">
        <f t="shared" si="33"/>
        <v>#VALUE!</v>
      </c>
    </row>
    <row r="89" spans="1:43" ht="15.6" x14ac:dyDescent="0.3">
      <c r="A89" s="87">
        <v>88</v>
      </c>
      <c r="B89" s="88">
        <f>Census!B89</f>
        <v>0</v>
      </c>
      <c r="C89" s="88">
        <f>Census!C89</f>
        <v>0</v>
      </c>
      <c r="D89" s="88">
        <f>Census!D89</f>
        <v>0</v>
      </c>
      <c r="E89" s="89">
        <f>Census!E89</f>
        <v>0</v>
      </c>
      <c r="F89" s="88">
        <f>Census!Q89</f>
        <v>0</v>
      </c>
      <c r="G89" s="88">
        <f>Census!G89</f>
        <v>0</v>
      </c>
      <c r="H89" s="88">
        <f>Census!H89</f>
        <v>0</v>
      </c>
      <c r="I89" s="88">
        <f>Census!I89</f>
        <v>0</v>
      </c>
      <c r="J89" s="88">
        <f>Census!J89</f>
        <v>0</v>
      </c>
      <c r="K89" s="88">
        <f>Census!K89</f>
        <v>0</v>
      </c>
      <c r="M89" s="48">
        <f t="shared" si="34"/>
        <v>0</v>
      </c>
      <c r="N89" s="48">
        <f t="shared" si="34"/>
        <v>0</v>
      </c>
      <c r="O89" s="48">
        <f t="shared" si="34"/>
        <v>0</v>
      </c>
      <c r="P89" s="48">
        <f t="shared" ca="1" si="24"/>
        <v>125</v>
      </c>
      <c r="Q89" s="48" t="str" cm="1">
        <f t="array" aca="1" ref="Q89" ca="1">IFERROR(INDEX('Base Premium '!P:P, MATCH(1, (VALUE(LEFT('Base Premium '!P:P, FIND("-", 'Base Premium '!P:P)-1)) &lt;= P89) * (VALUE(MID('Base Premium '!P:P, FIND("-", 'Base Premium '!P:P)+1, LEN('Base Premium '!P:P))) &gt;= P89), 0)), "No Match")</f>
        <v>No Match</v>
      </c>
      <c r="R89" s="48">
        <f t="shared" si="25"/>
        <v>0</v>
      </c>
      <c r="S89" s="48">
        <f t="shared" si="26"/>
        <v>0</v>
      </c>
      <c r="T89" s="48">
        <f t="shared" si="26"/>
        <v>0</v>
      </c>
      <c r="U89" s="48">
        <f t="shared" si="26"/>
        <v>0</v>
      </c>
      <c r="V89" s="48">
        <f t="shared" si="26"/>
        <v>0</v>
      </c>
      <c r="W89" s="48">
        <f t="shared" si="26"/>
        <v>0</v>
      </c>
      <c r="X89" s="48" t="str">
        <f t="shared" ca="1" si="27"/>
        <v>No Match00</v>
      </c>
      <c r="Z89" s="78" t="str">
        <f>IF(Y89&lt;&gt;0, 'Benefits Calculation'!$T$4, "")</f>
        <v/>
      </c>
      <c r="AA89" s="48" t="str">
        <f>IF(Y89&lt;&gt;0, 'Benefits Calculation'!$U$4, "")</f>
        <v/>
      </c>
      <c r="AB89" s="48" t="s">
        <v>238</v>
      </c>
      <c r="AC89" s="48">
        <f>IF(AB89="YES", 'Benefits Calculation'!$AO$4, 0)</f>
        <v>0</v>
      </c>
      <c r="AD89" s="48">
        <f>IF(AC89="YES", 'Benefits Calculation'!$AP$4, 0)</f>
        <v>0</v>
      </c>
      <c r="AE89" s="48" t="e">
        <f t="shared" si="28"/>
        <v>#VALUE!</v>
      </c>
      <c r="AG89" s="78" t="e">
        <f>IF(Y89&lt;&gt;0, 'Existing child  Loading'!$F$2, "")/100</f>
        <v>#VALUE!</v>
      </c>
      <c r="AH89" s="78" t="e">
        <f>IF(Y89&lt;&gt;0, 'Existing child  Loading'!$M$2, "")/100</f>
        <v>#VALUE!</v>
      </c>
      <c r="AI89" s="78" t="e">
        <f>IF(Y89&lt;&gt;0, 'Existing child  Loading'!$J$2, "")/100</f>
        <v>#VALUE!</v>
      </c>
      <c r="AJ89" s="162">
        <f t="shared" si="23"/>
        <v>0</v>
      </c>
      <c r="AK89" s="78" t="e">
        <f t="shared" si="29"/>
        <v>#VALUE!</v>
      </c>
      <c r="AL89" s="48" t="e">
        <f t="shared" si="30"/>
        <v>#VALUE!</v>
      </c>
      <c r="AM89" s="48" t="e">
        <f t="shared" si="31"/>
        <v>#VALUE!</v>
      </c>
      <c r="AN89" s="48">
        <f t="shared" si="32"/>
        <v>0</v>
      </c>
      <c r="AO89" s="78">
        <f>IF(AND(I89="Dubai", K89="LSB"), Commission!$M$19, 0)</f>
        <v>0</v>
      </c>
      <c r="AP89" s="48" t="e">
        <f>IF(AN89="HSB", Commission!$F$2, IF(AN89="LSB", Commission!$F$3, "")) +AO89</f>
        <v>#VALUE!</v>
      </c>
      <c r="AQ89" s="79" t="e">
        <f t="shared" si="33"/>
        <v>#VALUE!</v>
      </c>
    </row>
    <row r="90" spans="1:43" ht="15.6" x14ac:dyDescent="0.3">
      <c r="A90" s="87">
        <v>89</v>
      </c>
      <c r="B90" s="88">
        <f>Census!B90</f>
        <v>0</v>
      </c>
      <c r="C90" s="88">
        <f>Census!C90</f>
        <v>0</v>
      </c>
      <c r="D90" s="88">
        <f>Census!D90</f>
        <v>0</v>
      </c>
      <c r="E90" s="89">
        <f>Census!E90</f>
        <v>0</v>
      </c>
      <c r="F90" s="88">
        <f>Census!Q90</f>
        <v>0</v>
      </c>
      <c r="G90" s="88">
        <f>Census!G90</f>
        <v>0</v>
      </c>
      <c r="H90" s="88">
        <f>Census!H90</f>
        <v>0</v>
      </c>
      <c r="I90" s="88">
        <f>Census!I90</f>
        <v>0</v>
      </c>
      <c r="J90" s="88">
        <f>Census!J90</f>
        <v>0</v>
      </c>
      <c r="K90" s="88">
        <f>Census!K90</f>
        <v>0</v>
      </c>
      <c r="M90" s="48">
        <f t="shared" si="34"/>
        <v>0</v>
      </c>
      <c r="N90" s="48">
        <f t="shared" si="34"/>
        <v>0</v>
      </c>
      <c r="O90" s="48">
        <f t="shared" si="34"/>
        <v>0</v>
      </c>
      <c r="P90" s="48">
        <f t="shared" ca="1" si="24"/>
        <v>125</v>
      </c>
      <c r="Q90" s="48" t="str" cm="1">
        <f t="array" aca="1" ref="Q90" ca="1">IFERROR(INDEX('Base Premium '!P:P, MATCH(1, (VALUE(LEFT('Base Premium '!P:P, FIND("-", 'Base Premium '!P:P)-1)) &lt;= P90) * (VALUE(MID('Base Premium '!P:P, FIND("-", 'Base Premium '!P:P)+1, LEN('Base Premium '!P:P))) &gt;= P90), 0)), "No Match")</f>
        <v>No Match</v>
      </c>
      <c r="R90" s="48">
        <f t="shared" si="25"/>
        <v>0</v>
      </c>
      <c r="S90" s="48">
        <f t="shared" si="26"/>
        <v>0</v>
      </c>
      <c r="T90" s="48">
        <f t="shared" si="26"/>
        <v>0</v>
      </c>
      <c r="U90" s="48">
        <f t="shared" si="26"/>
        <v>0</v>
      </c>
      <c r="V90" s="48">
        <f t="shared" si="26"/>
        <v>0</v>
      </c>
      <c r="W90" s="48">
        <f t="shared" si="26"/>
        <v>0</v>
      </c>
      <c r="X90" s="48" t="str">
        <f t="shared" ca="1" si="27"/>
        <v>No Match00</v>
      </c>
      <c r="Z90" s="78" t="str">
        <f>IF(Y90&lt;&gt;0, 'Benefits Calculation'!$T$4, "")</f>
        <v/>
      </c>
      <c r="AA90" s="48" t="str">
        <f>IF(Y90&lt;&gt;0, 'Benefits Calculation'!$U$4, "")</f>
        <v/>
      </c>
      <c r="AB90" s="48" t="s">
        <v>238</v>
      </c>
      <c r="AC90" s="48">
        <f>IF(AB90="YES", 'Benefits Calculation'!$AO$4, 0)</f>
        <v>0</v>
      </c>
      <c r="AD90" s="48">
        <f>IF(AC90="YES", 'Benefits Calculation'!$AP$4, 0)</f>
        <v>0</v>
      </c>
      <c r="AE90" s="48" t="e">
        <f t="shared" si="28"/>
        <v>#VALUE!</v>
      </c>
      <c r="AG90" s="78" t="e">
        <f>IF(Y90&lt;&gt;0, 'Existing child  Loading'!$F$2, "")/100</f>
        <v>#VALUE!</v>
      </c>
      <c r="AH90" s="78" t="e">
        <f>IF(Y90&lt;&gt;0, 'Existing child  Loading'!$M$2, "")/100</f>
        <v>#VALUE!</v>
      </c>
      <c r="AI90" s="78" t="e">
        <f>IF(Y90&lt;&gt;0, 'Existing child  Loading'!$J$2, "")/100</f>
        <v>#VALUE!</v>
      </c>
      <c r="AJ90" s="162">
        <f t="shared" si="23"/>
        <v>0</v>
      </c>
      <c r="AK90" s="78" t="e">
        <f t="shared" si="29"/>
        <v>#VALUE!</v>
      </c>
      <c r="AL90" s="48" t="e">
        <f t="shared" si="30"/>
        <v>#VALUE!</v>
      </c>
      <c r="AM90" s="48" t="e">
        <f t="shared" si="31"/>
        <v>#VALUE!</v>
      </c>
      <c r="AN90" s="48">
        <f t="shared" si="32"/>
        <v>0</v>
      </c>
      <c r="AO90" s="78">
        <f>IF(AND(I90="Dubai", K90="LSB"), Commission!$M$19, 0)</f>
        <v>0</v>
      </c>
      <c r="AP90" s="48" t="e">
        <f>IF(AN90="HSB", Commission!$F$2, IF(AN90="LSB", Commission!$F$3, "")) +AO90</f>
        <v>#VALUE!</v>
      </c>
      <c r="AQ90" s="79" t="e">
        <f t="shared" si="33"/>
        <v>#VALUE!</v>
      </c>
    </row>
    <row r="91" spans="1:43" ht="15.6" x14ac:dyDescent="0.3">
      <c r="A91" s="87">
        <v>90</v>
      </c>
      <c r="B91" s="88">
        <f>Census!B91</f>
        <v>0</v>
      </c>
      <c r="C91" s="88">
        <f>Census!C91</f>
        <v>0</v>
      </c>
      <c r="D91" s="88">
        <f>Census!D91</f>
        <v>0</v>
      </c>
      <c r="E91" s="89">
        <f>Census!E91</f>
        <v>0</v>
      </c>
      <c r="F91" s="88">
        <f>Census!Q91</f>
        <v>0</v>
      </c>
      <c r="G91" s="88">
        <f>Census!G91</f>
        <v>0</v>
      </c>
      <c r="H91" s="88">
        <f>Census!H91</f>
        <v>0</v>
      </c>
      <c r="I91" s="88">
        <f>Census!I91</f>
        <v>0</v>
      </c>
      <c r="J91" s="88">
        <f>Census!J91</f>
        <v>0</v>
      </c>
      <c r="K91" s="88">
        <f>Census!K91</f>
        <v>0</v>
      </c>
      <c r="M91" s="48">
        <f t="shared" si="34"/>
        <v>0</v>
      </c>
      <c r="N91" s="48">
        <f t="shared" si="34"/>
        <v>0</v>
      </c>
      <c r="O91" s="48">
        <f t="shared" si="34"/>
        <v>0</v>
      </c>
      <c r="P91" s="48">
        <f t="shared" ca="1" si="24"/>
        <v>125</v>
      </c>
      <c r="Q91" s="48" t="str" cm="1">
        <f t="array" aca="1" ref="Q91" ca="1">IFERROR(INDEX('Base Premium '!P:P, MATCH(1, (VALUE(LEFT('Base Premium '!P:P, FIND("-", 'Base Premium '!P:P)-1)) &lt;= P91) * (VALUE(MID('Base Premium '!P:P, FIND("-", 'Base Premium '!P:P)+1, LEN('Base Premium '!P:P))) &gt;= P91), 0)), "No Match")</f>
        <v>No Match</v>
      </c>
      <c r="R91" s="48">
        <f t="shared" si="25"/>
        <v>0</v>
      </c>
      <c r="S91" s="48">
        <f t="shared" si="26"/>
        <v>0</v>
      </c>
      <c r="T91" s="48">
        <f t="shared" si="26"/>
        <v>0</v>
      </c>
      <c r="U91" s="48">
        <f t="shared" si="26"/>
        <v>0</v>
      </c>
      <c r="V91" s="48">
        <f t="shared" si="26"/>
        <v>0</v>
      </c>
      <c r="W91" s="48">
        <f t="shared" si="26"/>
        <v>0</v>
      </c>
      <c r="X91" s="48" t="str">
        <f t="shared" ca="1" si="27"/>
        <v>No Match00</v>
      </c>
      <c r="Z91" s="78" t="str">
        <f>IF(Y91&lt;&gt;0, 'Benefits Calculation'!$T$4, "")</f>
        <v/>
      </c>
      <c r="AA91" s="48" t="str">
        <f>IF(Y91&lt;&gt;0, 'Benefits Calculation'!$U$4, "")</f>
        <v/>
      </c>
      <c r="AB91" s="48" t="s">
        <v>238</v>
      </c>
      <c r="AC91" s="48">
        <f>IF(AB91="YES", 'Benefits Calculation'!$AO$4, 0)</f>
        <v>0</v>
      </c>
      <c r="AD91" s="48">
        <f>IF(AC91="YES", 'Benefits Calculation'!$AP$4, 0)</f>
        <v>0</v>
      </c>
      <c r="AE91" s="48" t="e">
        <f t="shared" si="28"/>
        <v>#VALUE!</v>
      </c>
      <c r="AG91" s="78" t="e">
        <f>IF(Y91&lt;&gt;0, 'Existing child  Loading'!$F$2, "")/100</f>
        <v>#VALUE!</v>
      </c>
      <c r="AH91" s="78" t="e">
        <f>IF(Y91&lt;&gt;0, 'Existing child  Loading'!$M$2, "")/100</f>
        <v>#VALUE!</v>
      </c>
      <c r="AI91" s="78" t="e">
        <f>IF(Y91&lt;&gt;0, 'Existing child  Loading'!$J$2, "")/100</f>
        <v>#VALUE!</v>
      </c>
      <c r="AJ91" s="162">
        <f t="shared" si="23"/>
        <v>0</v>
      </c>
      <c r="AK91" s="78" t="e">
        <f t="shared" si="29"/>
        <v>#VALUE!</v>
      </c>
      <c r="AL91" s="48" t="e">
        <f t="shared" si="30"/>
        <v>#VALUE!</v>
      </c>
      <c r="AM91" s="48" t="e">
        <f t="shared" si="31"/>
        <v>#VALUE!</v>
      </c>
      <c r="AN91" s="48">
        <f t="shared" si="32"/>
        <v>0</v>
      </c>
      <c r="AO91" s="78">
        <f>IF(AND(I91="Dubai", K91="LSB"), Commission!$M$19, 0)</f>
        <v>0</v>
      </c>
      <c r="AP91" s="48" t="e">
        <f>IF(AN91="HSB", Commission!$F$2, IF(AN91="LSB", Commission!$F$3, "")) +AO91</f>
        <v>#VALUE!</v>
      </c>
      <c r="AQ91" s="79" t="e">
        <f t="shared" si="33"/>
        <v>#VALUE!</v>
      </c>
    </row>
    <row r="92" spans="1:43" ht="15.6" x14ac:dyDescent="0.3">
      <c r="A92" s="87">
        <v>91</v>
      </c>
      <c r="B92" s="88">
        <f>Census!B92</f>
        <v>0</v>
      </c>
      <c r="C92" s="88">
        <f>Census!C92</f>
        <v>0</v>
      </c>
      <c r="D92" s="88">
        <f>Census!D92</f>
        <v>0</v>
      </c>
      <c r="E92" s="89">
        <f>Census!E92</f>
        <v>0</v>
      </c>
      <c r="F92" s="88">
        <f>Census!Q92</f>
        <v>0</v>
      </c>
      <c r="G92" s="88">
        <f>Census!G92</f>
        <v>0</v>
      </c>
      <c r="H92" s="88">
        <f>Census!H92</f>
        <v>0</v>
      </c>
      <c r="I92" s="88">
        <f>Census!I92</f>
        <v>0</v>
      </c>
      <c r="J92" s="88">
        <f>Census!J92</f>
        <v>0</v>
      </c>
      <c r="K92" s="88">
        <f>Census!K92</f>
        <v>0</v>
      </c>
      <c r="M92" s="48">
        <f t="shared" si="34"/>
        <v>0</v>
      </c>
      <c r="N92" s="48">
        <f t="shared" si="34"/>
        <v>0</v>
      </c>
      <c r="O92" s="48">
        <f t="shared" si="34"/>
        <v>0</v>
      </c>
      <c r="P92" s="48">
        <f t="shared" ca="1" si="24"/>
        <v>125</v>
      </c>
      <c r="Q92" s="48" t="str" cm="1">
        <f t="array" aca="1" ref="Q92" ca="1">IFERROR(INDEX('Base Premium '!P:P, MATCH(1, (VALUE(LEFT('Base Premium '!P:P, FIND("-", 'Base Premium '!P:P)-1)) &lt;= P92) * (VALUE(MID('Base Premium '!P:P, FIND("-", 'Base Premium '!P:P)+1, LEN('Base Premium '!P:P))) &gt;= P92), 0)), "No Match")</f>
        <v>No Match</v>
      </c>
      <c r="R92" s="48">
        <f t="shared" si="25"/>
        <v>0</v>
      </c>
      <c r="S92" s="48">
        <f t="shared" si="26"/>
        <v>0</v>
      </c>
      <c r="T92" s="48">
        <f t="shared" si="26"/>
        <v>0</v>
      </c>
      <c r="U92" s="48">
        <f t="shared" si="26"/>
        <v>0</v>
      </c>
      <c r="V92" s="48">
        <f t="shared" si="26"/>
        <v>0</v>
      </c>
      <c r="W92" s="48">
        <f t="shared" si="26"/>
        <v>0</v>
      </c>
      <c r="X92" s="48" t="str">
        <f t="shared" ca="1" si="27"/>
        <v>No Match00</v>
      </c>
      <c r="Z92" s="78" t="str">
        <f>IF(Y92&lt;&gt;0, 'Benefits Calculation'!$T$4, "")</f>
        <v/>
      </c>
      <c r="AA92" s="48" t="str">
        <f>IF(Y92&lt;&gt;0, 'Benefits Calculation'!$U$4, "")</f>
        <v/>
      </c>
      <c r="AB92" s="48" t="s">
        <v>238</v>
      </c>
      <c r="AC92" s="48">
        <f>IF(AB92="YES", 'Benefits Calculation'!$AO$4, 0)</f>
        <v>0</v>
      </c>
      <c r="AD92" s="48">
        <f>IF(AC92="YES", 'Benefits Calculation'!$AP$4, 0)</f>
        <v>0</v>
      </c>
      <c r="AE92" s="48" t="e">
        <f t="shared" si="28"/>
        <v>#VALUE!</v>
      </c>
      <c r="AG92" s="78" t="e">
        <f>IF(Y92&lt;&gt;0, 'Existing child  Loading'!$F$2, "")/100</f>
        <v>#VALUE!</v>
      </c>
      <c r="AH92" s="78" t="e">
        <f>IF(Y92&lt;&gt;0, 'Existing child  Loading'!$M$2, "")/100</f>
        <v>#VALUE!</v>
      </c>
      <c r="AI92" s="78" t="e">
        <f>IF(Y92&lt;&gt;0, 'Existing child  Loading'!$J$2, "")/100</f>
        <v>#VALUE!</v>
      </c>
      <c r="AJ92" s="162">
        <f t="shared" si="23"/>
        <v>0</v>
      </c>
      <c r="AK92" s="78" t="e">
        <f t="shared" si="29"/>
        <v>#VALUE!</v>
      </c>
      <c r="AL92" s="48" t="e">
        <f t="shared" si="30"/>
        <v>#VALUE!</v>
      </c>
      <c r="AM92" s="48" t="e">
        <f t="shared" si="31"/>
        <v>#VALUE!</v>
      </c>
      <c r="AN92" s="48">
        <f t="shared" si="32"/>
        <v>0</v>
      </c>
      <c r="AO92" s="78">
        <f>IF(AND(I92="Dubai", K92="LSB"), Commission!$M$19, 0)</f>
        <v>0</v>
      </c>
      <c r="AP92" s="48" t="e">
        <f>IF(AN92="HSB", Commission!$F$2, IF(AN92="LSB", Commission!$F$3, "")) +AO92</f>
        <v>#VALUE!</v>
      </c>
      <c r="AQ92" s="79" t="e">
        <f t="shared" si="33"/>
        <v>#VALUE!</v>
      </c>
    </row>
    <row r="93" spans="1:43" ht="15.6" x14ac:dyDescent="0.3">
      <c r="A93" s="87">
        <v>92</v>
      </c>
      <c r="B93" s="88">
        <f>Census!B93</f>
        <v>0</v>
      </c>
      <c r="C93" s="88">
        <f>Census!C93</f>
        <v>0</v>
      </c>
      <c r="D93" s="88">
        <f>Census!D93</f>
        <v>0</v>
      </c>
      <c r="E93" s="89">
        <f>Census!E93</f>
        <v>0</v>
      </c>
      <c r="F93" s="88">
        <f>Census!Q93</f>
        <v>0</v>
      </c>
      <c r="G93" s="88">
        <f>Census!G93</f>
        <v>0</v>
      </c>
      <c r="H93" s="88">
        <f>Census!H93</f>
        <v>0</v>
      </c>
      <c r="I93" s="88">
        <f>Census!I93</f>
        <v>0</v>
      </c>
      <c r="J93" s="88">
        <f>Census!J93</f>
        <v>0</v>
      </c>
      <c r="K93" s="88">
        <f>Census!K93</f>
        <v>0</v>
      </c>
      <c r="M93" s="48">
        <f t="shared" si="34"/>
        <v>0</v>
      </c>
      <c r="N93" s="48">
        <f t="shared" si="34"/>
        <v>0</v>
      </c>
      <c r="O93" s="48">
        <f t="shared" si="34"/>
        <v>0</v>
      </c>
      <c r="P93" s="48">
        <f t="shared" ca="1" si="24"/>
        <v>125</v>
      </c>
      <c r="Q93" s="48" t="str" cm="1">
        <f t="array" aca="1" ref="Q93" ca="1">IFERROR(INDEX('Base Premium '!P:P, MATCH(1, (VALUE(LEFT('Base Premium '!P:P, FIND("-", 'Base Premium '!P:P)-1)) &lt;= P93) * (VALUE(MID('Base Premium '!P:P, FIND("-", 'Base Premium '!P:P)+1, LEN('Base Premium '!P:P))) &gt;= P93), 0)), "No Match")</f>
        <v>No Match</v>
      </c>
      <c r="R93" s="48">
        <f t="shared" si="25"/>
        <v>0</v>
      </c>
      <c r="S93" s="48">
        <f t="shared" si="26"/>
        <v>0</v>
      </c>
      <c r="T93" s="48">
        <f t="shared" si="26"/>
        <v>0</v>
      </c>
      <c r="U93" s="48">
        <f t="shared" si="26"/>
        <v>0</v>
      </c>
      <c r="V93" s="48">
        <f t="shared" si="26"/>
        <v>0</v>
      </c>
      <c r="W93" s="48">
        <f t="shared" si="26"/>
        <v>0</v>
      </c>
      <c r="X93" s="48" t="str">
        <f t="shared" ca="1" si="27"/>
        <v>No Match00</v>
      </c>
      <c r="Z93" s="78" t="str">
        <f>IF(Y93&lt;&gt;0, 'Benefits Calculation'!$T$4, "")</f>
        <v/>
      </c>
      <c r="AA93" s="48" t="str">
        <f>IF(Y93&lt;&gt;0, 'Benefits Calculation'!$U$4, "")</f>
        <v/>
      </c>
      <c r="AB93" s="48" t="s">
        <v>238</v>
      </c>
      <c r="AC93" s="48">
        <f>IF(AB93="YES", 'Benefits Calculation'!$AO$4, 0)</f>
        <v>0</v>
      </c>
      <c r="AD93" s="48">
        <f>IF(AC93="YES", 'Benefits Calculation'!$AP$4, 0)</f>
        <v>0</v>
      </c>
      <c r="AE93" s="48" t="e">
        <f t="shared" si="28"/>
        <v>#VALUE!</v>
      </c>
      <c r="AG93" s="78" t="e">
        <f>IF(Y93&lt;&gt;0, 'Existing child  Loading'!$F$2, "")/100</f>
        <v>#VALUE!</v>
      </c>
      <c r="AH93" s="78" t="e">
        <f>IF(Y93&lt;&gt;0, 'Existing child  Loading'!$M$2, "")/100</f>
        <v>#VALUE!</v>
      </c>
      <c r="AI93" s="78" t="e">
        <f>IF(Y93&lt;&gt;0, 'Existing child  Loading'!$J$2, "")/100</f>
        <v>#VALUE!</v>
      </c>
      <c r="AJ93" s="162">
        <f t="shared" si="23"/>
        <v>0</v>
      </c>
      <c r="AK93" s="78" t="e">
        <f t="shared" si="29"/>
        <v>#VALUE!</v>
      </c>
      <c r="AL93" s="48" t="e">
        <f t="shared" si="30"/>
        <v>#VALUE!</v>
      </c>
      <c r="AM93" s="48" t="e">
        <f t="shared" si="31"/>
        <v>#VALUE!</v>
      </c>
      <c r="AN93" s="48">
        <f t="shared" si="32"/>
        <v>0</v>
      </c>
      <c r="AO93" s="78">
        <f>IF(AND(I93="Dubai", K93="LSB"), Commission!$M$19, 0)</f>
        <v>0</v>
      </c>
      <c r="AP93" s="48" t="e">
        <f>IF(AN93="HSB", Commission!$F$2, IF(AN93="LSB", Commission!$F$3, "")) +AO93</f>
        <v>#VALUE!</v>
      </c>
      <c r="AQ93" s="79" t="e">
        <f t="shared" si="33"/>
        <v>#VALUE!</v>
      </c>
    </row>
    <row r="94" spans="1:43" ht="15.6" x14ac:dyDescent="0.3">
      <c r="A94" s="87">
        <v>93</v>
      </c>
      <c r="B94" s="88">
        <f>Census!B94</f>
        <v>0</v>
      </c>
      <c r="C94" s="88">
        <f>Census!C94</f>
        <v>0</v>
      </c>
      <c r="D94" s="88">
        <f>Census!D94</f>
        <v>0</v>
      </c>
      <c r="E94" s="89">
        <f>Census!E94</f>
        <v>0</v>
      </c>
      <c r="F94" s="88">
        <f>Census!Q94</f>
        <v>0</v>
      </c>
      <c r="G94" s="88">
        <f>Census!G94</f>
        <v>0</v>
      </c>
      <c r="H94" s="88">
        <f>Census!H94</f>
        <v>0</v>
      </c>
      <c r="I94" s="88">
        <f>Census!I94</f>
        <v>0</v>
      </c>
      <c r="J94" s="88">
        <f>Census!J94</f>
        <v>0</v>
      </c>
      <c r="K94" s="88">
        <f>Census!K94</f>
        <v>0</v>
      </c>
      <c r="M94" s="48">
        <f t="shared" si="34"/>
        <v>0</v>
      </c>
      <c r="N94" s="48">
        <f t="shared" si="34"/>
        <v>0</v>
      </c>
      <c r="O94" s="48">
        <f t="shared" si="34"/>
        <v>0</v>
      </c>
      <c r="P94" s="48">
        <f t="shared" ca="1" si="24"/>
        <v>125</v>
      </c>
      <c r="Q94" s="48" t="str" cm="1">
        <f t="array" aca="1" ref="Q94" ca="1">IFERROR(INDEX('Base Premium '!P:P, MATCH(1, (VALUE(LEFT('Base Premium '!P:P, FIND("-", 'Base Premium '!P:P)-1)) &lt;= P94) * (VALUE(MID('Base Premium '!P:P, FIND("-", 'Base Premium '!P:P)+1, LEN('Base Premium '!P:P))) &gt;= P94), 0)), "No Match")</f>
        <v>No Match</v>
      </c>
      <c r="R94" s="48">
        <f t="shared" si="25"/>
        <v>0</v>
      </c>
      <c r="S94" s="48">
        <f t="shared" si="26"/>
        <v>0</v>
      </c>
      <c r="T94" s="48">
        <f t="shared" si="26"/>
        <v>0</v>
      </c>
      <c r="U94" s="48">
        <f t="shared" si="26"/>
        <v>0</v>
      </c>
      <c r="V94" s="48">
        <f t="shared" si="26"/>
        <v>0</v>
      </c>
      <c r="W94" s="48">
        <f t="shared" si="26"/>
        <v>0</v>
      </c>
      <c r="X94" s="48" t="str">
        <f t="shared" ca="1" si="27"/>
        <v>No Match00</v>
      </c>
      <c r="Z94" s="78" t="str">
        <f>IF(Y94&lt;&gt;0, 'Benefits Calculation'!$T$4, "")</f>
        <v/>
      </c>
      <c r="AA94" s="48" t="str">
        <f>IF(Y94&lt;&gt;0, 'Benefits Calculation'!$U$4, "")</f>
        <v/>
      </c>
      <c r="AB94" s="48" t="s">
        <v>238</v>
      </c>
      <c r="AC94" s="48">
        <f>IF(AB94="YES", 'Benefits Calculation'!$AO$4, 0)</f>
        <v>0</v>
      </c>
      <c r="AD94" s="48">
        <f>IF(AC94="YES", 'Benefits Calculation'!$AP$4, 0)</f>
        <v>0</v>
      </c>
      <c r="AE94" s="48" t="e">
        <f t="shared" si="28"/>
        <v>#VALUE!</v>
      </c>
      <c r="AG94" s="78" t="e">
        <f>IF(Y94&lt;&gt;0, 'Existing child  Loading'!$F$2, "")/100</f>
        <v>#VALUE!</v>
      </c>
      <c r="AH94" s="78" t="e">
        <f>IF(Y94&lt;&gt;0, 'Existing child  Loading'!$M$2, "")/100</f>
        <v>#VALUE!</v>
      </c>
      <c r="AI94" s="78" t="e">
        <f>IF(Y94&lt;&gt;0, 'Existing child  Loading'!$J$2, "")/100</f>
        <v>#VALUE!</v>
      </c>
      <c r="AJ94" s="162">
        <f t="shared" si="23"/>
        <v>0</v>
      </c>
      <c r="AK94" s="78" t="e">
        <f t="shared" si="29"/>
        <v>#VALUE!</v>
      </c>
      <c r="AL94" s="48" t="e">
        <f t="shared" si="30"/>
        <v>#VALUE!</v>
      </c>
      <c r="AM94" s="48" t="e">
        <f t="shared" si="31"/>
        <v>#VALUE!</v>
      </c>
      <c r="AN94" s="48">
        <f t="shared" si="32"/>
        <v>0</v>
      </c>
      <c r="AO94" s="78">
        <f>IF(AND(I94="Dubai", K94="LSB"), Commission!$M$19, 0)</f>
        <v>0</v>
      </c>
      <c r="AP94" s="48" t="e">
        <f>IF(AN94="HSB", Commission!$F$2, IF(AN94="LSB", Commission!$F$3, "")) +AO94</f>
        <v>#VALUE!</v>
      </c>
      <c r="AQ94" s="79" t="e">
        <f t="shared" si="33"/>
        <v>#VALUE!</v>
      </c>
    </row>
    <row r="95" spans="1:43" ht="15.6" x14ac:dyDescent="0.3">
      <c r="A95" s="87">
        <v>94</v>
      </c>
      <c r="B95" s="88">
        <f>Census!B95</f>
        <v>0</v>
      </c>
      <c r="C95" s="88">
        <f>Census!C95</f>
        <v>0</v>
      </c>
      <c r="D95" s="88">
        <f>Census!D95</f>
        <v>0</v>
      </c>
      <c r="E95" s="89">
        <f>Census!E95</f>
        <v>0</v>
      </c>
      <c r="F95" s="88">
        <f>Census!Q95</f>
        <v>0</v>
      </c>
      <c r="G95" s="88">
        <f>Census!G95</f>
        <v>0</v>
      </c>
      <c r="H95" s="88">
        <f>Census!H95</f>
        <v>0</v>
      </c>
      <c r="I95" s="88">
        <f>Census!I95</f>
        <v>0</v>
      </c>
      <c r="J95" s="88">
        <f>Census!J95</f>
        <v>0</v>
      </c>
      <c r="K95" s="88">
        <f>Census!K95</f>
        <v>0</v>
      </c>
      <c r="M95" s="48">
        <f t="shared" si="34"/>
        <v>0</v>
      </c>
      <c r="N95" s="48">
        <f t="shared" si="34"/>
        <v>0</v>
      </c>
      <c r="O95" s="48">
        <f t="shared" si="34"/>
        <v>0</v>
      </c>
      <c r="P95" s="48">
        <f t="shared" ca="1" si="24"/>
        <v>125</v>
      </c>
      <c r="Q95" s="48" t="str" cm="1">
        <f t="array" aca="1" ref="Q95" ca="1">IFERROR(INDEX('Base Premium '!P:P, MATCH(1, (VALUE(LEFT('Base Premium '!P:P, FIND("-", 'Base Premium '!P:P)-1)) &lt;= P95) * (VALUE(MID('Base Premium '!P:P, FIND("-", 'Base Premium '!P:P)+1, LEN('Base Premium '!P:P))) &gt;= P95), 0)), "No Match")</f>
        <v>No Match</v>
      </c>
      <c r="R95" s="48">
        <f t="shared" si="25"/>
        <v>0</v>
      </c>
      <c r="S95" s="48">
        <f t="shared" si="26"/>
        <v>0</v>
      </c>
      <c r="T95" s="48">
        <f t="shared" si="26"/>
        <v>0</v>
      </c>
      <c r="U95" s="48">
        <f t="shared" si="26"/>
        <v>0</v>
      </c>
      <c r="V95" s="48">
        <f t="shared" si="26"/>
        <v>0</v>
      </c>
      <c r="W95" s="48">
        <f t="shared" si="26"/>
        <v>0</v>
      </c>
      <c r="X95" s="48" t="str">
        <f t="shared" ca="1" si="27"/>
        <v>No Match00</v>
      </c>
      <c r="Z95" s="78" t="str">
        <f>IF(Y95&lt;&gt;0, 'Benefits Calculation'!$T$4, "")</f>
        <v/>
      </c>
      <c r="AA95" s="48" t="str">
        <f>IF(Y95&lt;&gt;0, 'Benefits Calculation'!$U$4, "")</f>
        <v/>
      </c>
      <c r="AB95" s="48" t="s">
        <v>238</v>
      </c>
      <c r="AC95" s="48">
        <f>IF(AB95="YES", 'Benefits Calculation'!$AO$4, 0)</f>
        <v>0</v>
      </c>
      <c r="AD95" s="48">
        <f>IF(AC95="YES", 'Benefits Calculation'!$AP$4, 0)</f>
        <v>0</v>
      </c>
      <c r="AE95" s="48" t="e">
        <f t="shared" si="28"/>
        <v>#VALUE!</v>
      </c>
      <c r="AG95" s="78" t="e">
        <f>IF(Y95&lt;&gt;0, 'Existing child  Loading'!$F$2, "")/100</f>
        <v>#VALUE!</v>
      </c>
      <c r="AH95" s="78" t="e">
        <f>IF(Y95&lt;&gt;0, 'Existing child  Loading'!$M$2, "")/100</f>
        <v>#VALUE!</v>
      </c>
      <c r="AI95" s="78" t="e">
        <f>IF(Y95&lt;&gt;0, 'Existing child  Loading'!$J$2, "")/100</f>
        <v>#VALUE!</v>
      </c>
      <c r="AJ95" s="162">
        <f t="shared" si="23"/>
        <v>0</v>
      </c>
      <c r="AK95" s="78" t="e">
        <f t="shared" si="29"/>
        <v>#VALUE!</v>
      </c>
      <c r="AL95" s="48" t="e">
        <f t="shared" si="30"/>
        <v>#VALUE!</v>
      </c>
      <c r="AM95" s="48" t="e">
        <f t="shared" si="31"/>
        <v>#VALUE!</v>
      </c>
      <c r="AN95" s="48">
        <f t="shared" si="32"/>
        <v>0</v>
      </c>
      <c r="AO95" s="78">
        <f>IF(AND(I95="Dubai", K95="LSB"), Commission!$M$19, 0)</f>
        <v>0</v>
      </c>
      <c r="AP95" s="48" t="e">
        <f>IF(AN95="HSB", Commission!$F$2, IF(AN95="LSB", Commission!$F$3, "")) +AO95</f>
        <v>#VALUE!</v>
      </c>
      <c r="AQ95" s="79" t="e">
        <f t="shared" si="33"/>
        <v>#VALUE!</v>
      </c>
    </row>
    <row r="96" spans="1:43" ht="15.6" x14ac:dyDescent="0.3">
      <c r="A96" s="87">
        <v>95</v>
      </c>
      <c r="B96" s="88">
        <f>Census!B96</f>
        <v>0</v>
      </c>
      <c r="C96" s="88">
        <f>Census!C96</f>
        <v>0</v>
      </c>
      <c r="D96" s="88">
        <f>Census!D96</f>
        <v>0</v>
      </c>
      <c r="E96" s="89">
        <f>Census!E96</f>
        <v>0</v>
      </c>
      <c r="F96" s="88">
        <f>Census!Q96</f>
        <v>0</v>
      </c>
      <c r="G96" s="88">
        <f>Census!G96</f>
        <v>0</v>
      </c>
      <c r="H96" s="88">
        <f>Census!H96</f>
        <v>0</v>
      </c>
      <c r="I96" s="88">
        <f>Census!I96</f>
        <v>0</v>
      </c>
      <c r="J96" s="88">
        <f>Census!J96</f>
        <v>0</v>
      </c>
      <c r="K96" s="88">
        <f>Census!K96</f>
        <v>0</v>
      </c>
      <c r="M96" s="48">
        <f t="shared" si="34"/>
        <v>0</v>
      </c>
      <c r="N96" s="48">
        <f t="shared" si="34"/>
        <v>0</v>
      </c>
      <c r="O96" s="48">
        <f t="shared" si="34"/>
        <v>0</v>
      </c>
      <c r="P96" s="48">
        <f t="shared" ca="1" si="24"/>
        <v>125</v>
      </c>
      <c r="Q96" s="48" t="str" cm="1">
        <f t="array" aca="1" ref="Q96" ca="1">IFERROR(INDEX('Base Premium '!P:P, MATCH(1, (VALUE(LEFT('Base Premium '!P:P, FIND("-", 'Base Premium '!P:P)-1)) &lt;= P96) * (VALUE(MID('Base Premium '!P:P, FIND("-", 'Base Premium '!P:P)+1, LEN('Base Premium '!P:P))) &gt;= P96), 0)), "No Match")</f>
        <v>No Match</v>
      </c>
      <c r="R96" s="48">
        <f t="shared" si="25"/>
        <v>0</v>
      </c>
      <c r="S96" s="48">
        <f t="shared" si="26"/>
        <v>0</v>
      </c>
      <c r="T96" s="48">
        <f t="shared" si="26"/>
        <v>0</v>
      </c>
      <c r="U96" s="48">
        <f t="shared" si="26"/>
        <v>0</v>
      </c>
      <c r="V96" s="48">
        <f t="shared" si="26"/>
        <v>0</v>
      </c>
      <c r="W96" s="48">
        <f t="shared" si="26"/>
        <v>0</v>
      </c>
      <c r="X96" s="48" t="str">
        <f t="shared" ca="1" si="27"/>
        <v>No Match00</v>
      </c>
      <c r="Z96" s="78" t="str">
        <f>IF(Y96&lt;&gt;0, 'Benefits Calculation'!$T$4, "")</f>
        <v/>
      </c>
      <c r="AA96" s="48" t="str">
        <f>IF(Y96&lt;&gt;0, 'Benefits Calculation'!$U$4, "")</f>
        <v/>
      </c>
      <c r="AB96" s="48" t="s">
        <v>238</v>
      </c>
      <c r="AC96" s="48">
        <f>IF(AB96="YES", 'Benefits Calculation'!$AO$4, 0)</f>
        <v>0</v>
      </c>
      <c r="AD96" s="48">
        <f>IF(AC96="YES", 'Benefits Calculation'!$AP$4, 0)</f>
        <v>0</v>
      </c>
      <c r="AE96" s="48" t="e">
        <f t="shared" si="28"/>
        <v>#VALUE!</v>
      </c>
      <c r="AG96" s="78" t="e">
        <f>IF(Y96&lt;&gt;0, 'Existing child  Loading'!$F$2, "")/100</f>
        <v>#VALUE!</v>
      </c>
      <c r="AH96" s="78" t="e">
        <f>IF(Y96&lt;&gt;0, 'Existing child  Loading'!$M$2, "")/100</f>
        <v>#VALUE!</v>
      </c>
      <c r="AI96" s="78" t="e">
        <f>IF(Y96&lt;&gt;0, 'Existing child  Loading'!$J$2, "")/100</f>
        <v>#VALUE!</v>
      </c>
      <c r="AJ96" s="162">
        <f t="shared" si="23"/>
        <v>0</v>
      </c>
      <c r="AK96" s="78" t="e">
        <f t="shared" si="29"/>
        <v>#VALUE!</v>
      </c>
      <c r="AL96" s="48" t="e">
        <f t="shared" si="30"/>
        <v>#VALUE!</v>
      </c>
      <c r="AM96" s="48" t="e">
        <f t="shared" si="31"/>
        <v>#VALUE!</v>
      </c>
      <c r="AN96" s="48">
        <f t="shared" si="32"/>
        <v>0</v>
      </c>
      <c r="AO96" s="78">
        <f>IF(AND(I96="Dubai", K96="LSB"), Commission!$M$19, 0)</f>
        <v>0</v>
      </c>
      <c r="AP96" s="48" t="e">
        <f>IF(AN96="HSB", Commission!$F$2, IF(AN96="LSB", Commission!$F$3, "")) +AO96</f>
        <v>#VALUE!</v>
      </c>
      <c r="AQ96" s="79" t="e">
        <f t="shared" si="33"/>
        <v>#VALUE!</v>
      </c>
    </row>
    <row r="97" spans="1:43" ht="15.6" x14ac:dyDescent="0.3">
      <c r="A97" s="87">
        <v>96</v>
      </c>
      <c r="B97" s="88">
        <f>Census!B97</f>
        <v>0</v>
      </c>
      <c r="C97" s="88">
        <f>Census!C97</f>
        <v>0</v>
      </c>
      <c r="D97" s="88">
        <f>Census!D97</f>
        <v>0</v>
      </c>
      <c r="E97" s="89">
        <f>Census!E97</f>
        <v>0</v>
      </c>
      <c r="F97" s="88">
        <f>Census!Q97</f>
        <v>0</v>
      </c>
      <c r="G97" s="88">
        <f>Census!G97</f>
        <v>0</v>
      </c>
      <c r="H97" s="88">
        <f>Census!H97</f>
        <v>0</v>
      </c>
      <c r="I97" s="88">
        <f>Census!I97</f>
        <v>0</v>
      </c>
      <c r="J97" s="88">
        <f>Census!J97</f>
        <v>0</v>
      </c>
      <c r="K97" s="88">
        <f>Census!K97</f>
        <v>0</v>
      </c>
      <c r="M97" s="48">
        <f t="shared" si="34"/>
        <v>0</v>
      </c>
      <c r="N97" s="48">
        <f t="shared" si="34"/>
        <v>0</v>
      </c>
      <c r="O97" s="48">
        <f t="shared" si="34"/>
        <v>0</v>
      </c>
      <c r="P97" s="48">
        <f t="shared" ca="1" si="24"/>
        <v>125</v>
      </c>
      <c r="Q97" s="48" t="str" cm="1">
        <f t="array" aca="1" ref="Q97" ca="1">IFERROR(INDEX('Base Premium '!P:P, MATCH(1, (VALUE(LEFT('Base Premium '!P:P, FIND("-", 'Base Premium '!P:P)-1)) &lt;= P97) * (VALUE(MID('Base Premium '!P:P, FIND("-", 'Base Premium '!P:P)+1, LEN('Base Premium '!P:P))) &gt;= P97), 0)), "No Match")</f>
        <v>No Match</v>
      </c>
      <c r="R97" s="48">
        <f t="shared" si="25"/>
        <v>0</v>
      </c>
      <c r="S97" s="48">
        <f t="shared" si="26"/>
        <v>0</v>
      </c>
      <c r="T97" s="48">
        <f t="shared" si="26"/>
        <v>0</v>
      </c>
      <c r="U97" s="48">
        <f t="shared" si="26"/>
        <v>0</v>
      </c>
      <c r="V97" s="48">
        <f t="shared" si="26"/>
        <v>0</v>
      </c>
      <c r="W97" s="48">
        <f t="shared" si="26"/>
        <v>0</v>
      </c>
      <c r="X97" s="48" t="str">
        <f t="shared" ca="1" si="27"/>
        <v>No Match00</v>
      </c>
      <c r="Z97" s="78" t="str">
        <f>IF(Y97&lt;&gt;0, 'Benefits Calculation'!$T$4, "")</f>
        <v/>
      </c>
      <c r="AA97" s="48" t="str">
        <f>IF(Y97&lt;&gt;0, 'Benefits Calculation'!$U$4, "")</f>
        <v/>
      </c>
      <c r="AB97" s="48" t="s">
        <v>238</v>
      </c>
      <c r="AC97" s="48">
        <f>IF(AB97="YES", 'Benefits Calculation'!$AO$4, 0)</f>
        <v>0</v>
      </c>
      <c r="AD97" s="48">
        <f>IF(AC97="YES", 'Benefits Calculation'!$AP$4, 0)</f>
        <v>0</v>
      </c>
      <c r="AE97" s="48" t="e">
        <f t="shared" si="28"/>
        <v>#VALUE!</v>
      </c>
      <c r="AG97" s="78" t="e">
        <f>IF(Y97&lt;&gt;0, 'Existing child  Loading'!$F$2, "")/100</f>
        <v>#VALUE!</v>
      </c>
      <c r="AH97" s="78" t="e">
        <f>IF(Y97&lt;&gt;0, 'Existing child  Loading'!$M$2, "")/100</f>
        <v>#VALUE!</v>
      </c>
      <c r="AI97" s="78" t="e">
        <f>IF(Y97&lt;&gt;0, 'Existing child  Loading'!$J$2, "")/100</f>
        <v>#VALUE!</v>
      </c>
      <c r="AJ97" s="162">
        <f t="shared" si="23"/>
        <v>0</v>
      </c>
      <c r="AK97" s="78" t="e">
        <f t="shared" si="29"/>
        <v>#VALUE!</v>
      </c>
      <c r="AL97" s="48" t="e">
        <f t="shared" si="30"/>
        <v>#VALUE!</v>
      </c>
      <c r="AM97" s="48" t="e">
        <f t="shared" si="31"/>
        <v>#VALUE!</v>
      </c>
      <c r="AN97" s="48">
        <f t="shared" si="32"/>
        <v>0</v>
      </c>
      <c r="AO97" s="78">
        <f>IF(AND(I97="Dubai", K97="LSB"), Commission!$M$19, 0)</f>
        <v>0</v>
      </c>
      <c r="AP97" s="48" t="e">
        <f>IF(AN97="HSB", Commission!$F$2, IF(AN97="LSB", Commission!$F$3, "")) +AO97</f>
        <v>#VALUE!</v>
      </c>
      <c r="AQ97" s="79" t="e">
        <f t="shared" si="33"/>
        <v>#VALUE!</v>
      </c>
    </row>
    <row r="98" spans="1:43" ht="15.6" x14ac:dyDescent="0.3">
      <c r="A98" s="87">
        <v>97</v>
      </c>
      <c r="B98" s="88">
        <f>Census!B98</f>
        <v>0</v>
      </c>
      <c r="C98" s="88">
        <f>Census!C98</f>
        <v>0</v>
      </c>
      <c r="D98" s="88">
        <f>Census!D98</f>
        <v>0</v>
      </c>
      <c r="E98" s="89">
        <f>Census!E98</f>
        <v>0</v>
      </c>
      <c r="F98" s="88">
        <f>Census!Q98</f>
        <v>0</v>
      </c>
      <c r="G98" s="88">
        <f>Census!G98</f>
        <v>0</v>
      </c>
      <c r="H98" s="88">
        <f>Census!H98</f>
        <v>0</v>
      </c>
      <c r="I98" s="88">
        <f>Census!I98</f>
        <v>0</v>
      </c>
      <c r="J98" s="88">
        <f>Census!J98</f>
        <v>0</v>
      </c>
      <c r="K98" s="88">
        <f>Census!K98</f>
        <v>0</v>
      </c>
      <c r="M98" s="48">
        <f t="shared" si="34"/>
        <v>0</v>
      </c>
      <c r="N98" s="48">
        <f t="shared" si="34"/>
        <v>0</v>
      </c>
      <c r="O98" s="48">
        <f t="shared" si="34"/>
        <v>0</v>
      </c>
      <c r="P98" s="48">
        <f t="shared" ca="1" si="24"/>
        <v>125</v>
      </c>
      <c r="Q98" s="48" t="str" cm="1">
        <f t="array" aca="1" ref="Q98" ca="1">IFERROR(INDEX('Base Premium '!P:P, MATCH(1, (VALUE(LEFT('Base Premium '!P:P, FIND("-", 'Base Premium '!P:P)-1)) &lt;= P98) * (VALUE(MID('Base Premium '!P:P, FIND("-", 'Base Premium '!P:P)+1, LEN('Base Premium '!P:P))) &gt;= P98), 0)), "No Match")</f>
        <v>No Match</v>
      </c>
      <c r="R98" s="48">
        <f t="shared" si="25"/>
        <v>0</v>
      </c>
      <c r="S98" s="48">
        <f t="shared" si="26"/>
        <v>0</v>
      </c>
      <c r="T98" s="48">
        <f t="shared" si="26"/>
        <v>0</v>
      </c>
      <c r="U98" s="48">
        <f t="shared" si="26"/>
        <v>0</v>
      </c>
      <c r="V98" s="48">
        <f t="shared" si="26"/>
        <v>0</v>
      </c>
      <c r="W98" s="48">
        <f t="shared" si="26"/>
        <v>0</v>
      </c>
      <c r="X98" s="48" t="str">
        <f t="shared" ca="1" si="27"/>
        <v>No Match00</v>
      </c>
      <c r="Z98" s="78" t="str">
        <f>IF(Y98&lt;&gt;0, 'Benefits Calculation'!$T$4, "")</f>
        <v/>
      </c>
      <c r="AA98" s="48" t="str">
        <f>IF(Y98&lt;&gt;0, 'Benefits Calculation'!$U$4, "")</f>
        <v/>
      </c>
      <c r="AB98" s="48" t="s">
        <v>238</v>
      </c>
      <c r="AC98" s="48">
        <f>IF(AB98="YES", 'Benefits Calculation'!$AO$4, 0)</f>
        <v>0</v>
      </c>
      <c r="AD98" s="48">
        <f>IF(AC98="YES", 'Benefits Calculation'!$AP$4, 0)</f>
        <v>0</v>
      </c>
      <c r="AE98" s="48" t="e">
        <f t="shared" si="28"/>
        <v>#VALUE!</v>
      </c>
      <c r="AG98" s="78" t="e">
        <f>IF(Y98&lt;&gt;0, 'Existing child  Loading'!$F$2, "")/100</f>
        <v>#VALUE!</v>
      </c>
      <c r="AH98" s="78" t="e">
        <f>IF(Y98&lt;&gt;0, 'Existing child  Loading'!$M$2, "")/100</f>
        <v>#VALUE!</v>
      </c>
      <c r="AI98" s="78" t="e">
        <f>IF(Y98&lt;&gt;0, 'Existing child  Loading'!$J$2, "")/100</f>
        <v>#VALUE!</v>
      </c>
      <c r="AJ98" s="162">
        <f t="shared" ref="AJ98:AJ129" si="35">IF(R98="Married Female", 0/100, 0)</f>
        <v>0</v>
      </c>
      <c r="AK98" s="78" t="e">
        <f t="shared" si="29"/>
        <v>#VALUE!</v>
      </c>
      <c r="AL98" s="48" t="e">
        <f t="shared" si="30"/>
        <v>#VALUE!</v>
      </c>
      <c r="AM98" s="48" t="e">
        <f t="shared" si="31"/>
        <v>#VALUE!</v>
      </c>
      <c r="AN98" s="48">
        <f t="shared" si="32"/>
        <v>0</v>
      </c>
      <c r="AO98" s="78">
        <f>IF(AND(I98="Dubai", K98="LSB"), Commission!$M$19, 0)</f>
        <v>0</v>
      </c>
      <c r="AP98" s="48" t="e">
        <f>IF(AN98="HSB", Commission!$F$2, IF(AN98="LSB", Commission!$F$3, "")) +AO98</f>
        <v>#VALUE!</v>
      </c>
      <c r="AQ98" s="79" t="e">
        <f t="shared" si="33"/>
        <v>#VALUE!</v>
      </c>
    </row>
    <row r="99" spans="1:43" ht="15.6" x14ac:dyDescent="0.3">
      <c r="A99" s="87">
        <v>98</v>
      </c>
      <c r="B99" s="88">
        <f>Census!B99</f>
        <v>0</v>
      </c>
      <c r="C99" s="88">
        <f>Census!C99</f>
        <v>0</v>
      </c>
      <c r="D99" s="88">
        <f>Census!D99</f>
        <v>0</v>
      </c>
      <c r="E99" s="89">
        <f>Census!E99</f>
        <v>0</v>
      </c>
      <c r="F99" s="88">
        <f>Census!Q99</f>
        <v>0</v>
      </c>
      <c r="G99" s="88">
        <f>Census!G99</f>
        <v>0</v>
      </c>
      <c r="H99" s="88">
        <f>Census!H99</f>
        <v>0</v>
      </c>
      <c r="I99" s="88">
        <f>Census!I99</f>
        <v>0</v>
      </c>
      <c r="J99" s="88">
        <f>Census!J99</f>
        <v>0</v>
      </c>
      <c r="K99" s="88">
        <f>Census!K99</f>
        <v>0</v>
      </c>
      <c r="M99" s="48">
        <f t="shared" si="34"/>
        <v>0</v>
      </c>
      <c r="N99" s="48">
        <f t="shared" si="34"/>
        <v>0</v>
      </c>
      <c r="O99" s="48">
        <f t="shared" si="34"/>
        <v>0</v>
      </c>
      <c r="P99" s="48">
        <f t="shared" ca="1" si="24"/>
        <v>125</v>
      </c>
      <c r="Q99" s="48" t="str" cm="1">
        <f t="array" aca="1" ref="Q99" ca="1">IFERROR(INDEX('Base Premium '!P:P, MATCH(1, (VALUE(LEFT('Base Premium '!P:P, FIND("-", 'Base Premium '!P:P)-1)) &lt;= P99) * (VALUE(MID('Base Premium '!P:P, FIND("-", 'Base Premium '!P:P)+1, LEN('Base Premium '!P:P))) &gt;= P99), 0)), "No Match")</f>
        <v>No Match</v>
      </c>
      <c r="R99" s="48">
        <f t="shared" si="25"/>
        <v>0</v>
      </c>
      <c r="S99" s="48">
        <f t="shared" si="26"/>
        <v>0</v>
      </c>
      <c r="T99" s="48">
        <f t="shared" si="26"/>
        <v>0</v>
      </c>
      <c r="U99" s="48">
        <f t="shared" si="26"/>
        <v>0</v>
      </c>
      <c r="V99" s="48">
        <f t="shared" si="26"/>
        <v>0</v>
      </c>
      <c r="W99" s="48">
        <f t="shared" si="26"/>
        <v>0</v>
      </c>
      <c r="X99" s="48" t="str">
        <f t="shared" ca="1" si="27"/>
        <v>No Match00</v>
      </c>
      <c r="Z99" s="78" t="str">
        <f>IF(Y99&lt;&gt;0, 'Benefits Calculation'!$T$4, "")</f>
        <v/>
      </c>
      <c r="AA99" s="48" t="str">
        <f>IF(Y99&lt;&gt;0, 'Benefits Calculation'!$U$4, "")</f>
        <v/>
      </c>
      <c r="AB99" s="48" t="s">
        <v>238</v>
      </c>
      <c r="AC99" s="48">
        <f>IF(AB99="YES", 'Benefits Calculation'!$AO$4, 0)</f>
        <v>0</v>
      </c>
      <c r="AD99" s="48">
        <f>IF(AC99="YES", 'Benefits Calculation'!$AP$4, 0)</f>
        <v>0</v>
      </c>
      <c r="AE99" s="48" t="e">
        <f t="shared" si="28"/>
        <v>#VALUE!</v>
      </c>
      <c r="AG99" s="78" t="e">
        <f>IF(Y99&lt;&gt;0, 'Existing child  Loading'!$F$2, "")/100</f>
        <v>#VALUE!</v>
      </c>
      <c r="AH99" s="78" t="e">
        <f>IF(Y99&lt;&gt;0, 'Existing child  Loading'!$M$2, "")/100</f>
        <v>#VALUE!</v>
      </c>
      <c r="AI99" s="78" t="e">
        <f>IF(Y99&lt;&gt;0, 'Existing child  Loading'!$J$2, "")/100</f>
        <v>#VALUE!</v>
      </c>
      <c r="AJ99" s="162">
        <f t="shared" si="35"/>
        <v>0</v>
      </c>
      <c r="AK99" s="78" t="e">
        <f t="shared" si="29"/>
        <v>#VALUE!</v>
      </c>
      <c r="AL99" s="48" t="e">
        <f t="shared" si="30"/>
        <v>#VALUE!</v>
      </c>
      <c r="AM99" s="48" t="e">
        <f t="shared" si="31"/>
        <v>#VALUE!</v>
      </c>
      <c r="AN99" s="48">
        <f t="shared" si="32"/>
        <v>0</v>
      </c>
      <c r="AO99" s="78">
        <f>IF(AND(I99="Dubai", K99="LSB"), Commission!$M$19, 0)</f>
        <v>0</v>
      </c>
      <c r="AP99" s="48" t="e">
        <f>IF(AN99="HSB", Commission!$F$2, IF(AN99="LSB", Commission!$F$3, "")) +AO99</f>
        <v>#VALUE!</v>
      </c>
      <c r="AQ99" s="79" t="e">
        <f t="shared" si="33"/>
        <v>#VALUE!</v>
      </c>
    </row>
    <row r="100" spans="1:43" ht="15.6" x14ac:dyDescent="0.3">
      <c r="A100" s="87">
        <v>99</v>
      </c>
      <c r="B100" s="88">
        <f>Census!B100</f>
        <v>0</v>
      </c>
      <c r="C100" s="88">
        <f>Census!C100</f>
        <v>0</v>
      </c>
      <c r="D100" s="88">
        <f>Census!D100</f>
        <v>0</v>
      </c>
      <c r="E100" s="89">
        <f>Census!E100</f>
        <v>0</v>
      </c>
      <c r="F100" s="88">
        <f>Census!Q100</f>
        <v>0</v>
      </c>
      <c r="G100" s="88">
        <f>Census!G100</f>
        <v>0</v>
      </c>
      <c r="H100" s="88">
        <f>Census!H100</f>
        <v>0</v>
      </c>
      <c r="I100" s="88">
        <f>Census!I100</f>
        <v>0</v>
      </c>
      <c r="J100" s="88">
        <f>Census!J100</f>
        <v>0</v>
      </c>
      <c r="K100" s="88">
        <f>Census!K100</f>
        <v>0</v>
      </c>
      <c r="M100" s="48">
        <f t="shared" si="34"/>
        <v>0</v>
      </c>
      <c r="N100" s="48">
        <f t="shared" si="34"/>
        <v>0</v>
      </c>
      <c r="O100" s="48">
        <f t="shared" si="34"/>
        <v>0</v>
      </c>
      <c r="P100" s="48">
        <f t="shared" ca="1" si="24"/>
        <v>125</v>
      </c>
      <c r="Q100" s="48" t="str" cm="1">
        <f t="array" aca="1" ref="Q100" ca="1">IFERROR(INDEX('Base Premium '!P:P, MATCH(1, (VALUE(LEFT('Base Premium '!P:P, FIND("-", 'Base Premium '!P:P)-1)) &lt;= P100) * (VALUE(MID('Base Premium '!P:P, FIND("-", 'Base Premium '!P:P)+1, LEN('Base Premium '!P:P))) &gt;= P100), 0)), "No Match")</f>
        <v>No Match</v>
      </c>
      <c r="R100" s="48">
        <f t="shared" si="25"/>
        <v>0</v>
      </c>
      <c r="S100" s="48">
        <f t="shared" si="26"/>
        <v>0</v>
      </c>
      <c r="T100" s="48">
        <f t="shared" si="26"/>
        <v>0</v>
      </c>
      <c r="U100" s="48">
        <f t="shared" si="26"/>
        <v>0</v>
      </c>
      <c r="V100" s="48">
        <f t="shared" si="26"/>
        <v>0</v>
      </c>
      <c r="W100" s="48">
        <f t="shared" si="26"/>
        <v>0</v>
      </c>
      <c r="X100" s="48" t="str">
        <f t="shared" ca="1" si="27"/>
        <v>No Match00</v>
      </c>
      <c r="Z100" s="78" t="str">
        <f>IF(Y100&lt;&gt;0, 'Benefits Calculation'!$T$4, "")</f>
        <v/>
      </c>
      <c r="AA100" s="48" t="str">
        <f>IF(Y100&lt;&gt;0, 'Benefits Calculation'!$U$4, "")</f>
        <v/>
      </c>
      <c r="AB100" s="48" t="s">
        <v>238</v>
      </c>
      <c r="AC100" s="48">
        <f>IF(AB100="YES", 'Benefits Calculation'!$AO$4, 0)</f>
        <v>0</v>
      </c>
      <c r="AD100" s="48">
        <f>IF(AC100="YES", 'Benefits Calculation'!$AP$4, 0)</f>
        <v>0</v>
      </c>
      <c r="AE100" s="48" t="e">
        <f t="shared" si="28"/>
        <v>#VALUE!</v>
      </c>
      <c r="AH100" s="78" t="e">
        <f>IF(Y100&lt;&gt;0, 'Existing child  Loading'!$M$2, "")/100</f>
        <v>#VALUE!</v>
      </c>
      <c r="AI100" s="78" t="e">
        <f>IF(Y100&lt;&gt;0, 'Existing child  Loading'!$J$2, "")/100</f>
        <v>#VALUE!</v>
      </c>
      <c r="AJ100" s="162">
        <f t="shared" si="35"/>
        <v>0</v>
      </c>
      <c r="AK100" s="78" t="e">
        <f t="shared" si="29"/>
        <v>#VALUE!</v>
      </c>
      <c r="AL100" s="48" t="e">
        <f t="shared" si="30"/>
        <v>#VALUE!</v>
      </c>
      <c r="AM100" s="48" t="e">
        <f t="shared" si="31"/>
        <v>#VALUE!</v>
      </c>
      <c r="AN100" s="48">
        <f t="shared" si="32"/>
        <v>0</v>
      </c>
      <c r="AO100" s="78">
        <f>IF(AND(I100="Dubai", K100="LSB"), Commission!$M$19, 0)</f>
        <v>0</v>
      </c>
      <c r="AP100" s="48" t="e">
        <f>IF(AN100="HSB", Commission!$F$2, IF(AN100="LSB", Commission!$F$3, "")) +AO100</f>
        <v>#VALUE!</v>
      </c>
      <c r="AQ100" s="79" t="e">
        <f t="shared" si="33"/>
        <v>#VALUE!</v>
      </c>
    </row>
    <row r="101" spans="1:43" ht="15.6" x14ac:dyDescent="0.3">
      <c r="A101" s="87">
        <v>100</v>
      </c>
      <c r="B101" s="88">
        <f>Census!B101</f>
        <v>0</v>
      </c>
      <c r="C101" s="88">
        <f>Census!C101</f>
        <v>0</v>
      </c>
      <c r="D101" s="88">
        <f>Census!D101</f>
        <v>0</v>
      </c>
      <c r="E101" s="89">
        <f>Census!E101</f>
        <v>0</v>
      </c>
      <c r="F101" s="88">
        <f>Census!Q101</f>
        <v>0</v>
      </c>
      <c r="G101" s="88">
        <f>Census!G101</f>
        <v>0</v>
      </c>
      <c r="H101" s="88">
        <f>Census!H101</f>
        <v>0</v>
      </c>
      <c r="I101" s="88">
        <f>Census!I101</f>
        <v>0</v>
      </c>
      <c r="J101" s="88">
        <f>Census!J101</f>
        <v>0</v>
      </c>
      <c r="K101" s="88">
        <f>Census!K101</f>
        <v>0</v>
      </c>
      <c r="M101" s="48">
        <f t="shared" si="34"/>
        <v>0</v>
      </c>
      <c r="N101" s="48">
        <f t="shared" si="34"/>
        <v>0</v>
      </c>
      <c r="O101" s="48">
        <f t="shared" si="34"/>
        <v>0</v>
      </c>
      <c r="P101" s="48">
        <f t="shared" ca="1" si="24"/>
        <v>125</v>
      </c>
      <c r="Q101" s="48" t="str" cm="1">
        <f t="array" aca="1" ref="Q101" ca="1">IFERROR(INDEX('Base Premium '!P:P, MATCH(1, (VALUE(LEFT('Base Premium '!P:P, FIND("-", 'Base Premium '!P:P)-1)) &lt;= P101) * (VALUE(MID('Base Premium '!P:P, FIND("-", 'Base Premium '!P:P)+1, LEN('Base Premium '!P:P))) &gt;= P101), 0)), "No Match")</f>
        <v>No Match</v>
      </c>
      <c r="R101" s="48">
        <f t="shared" si="25"/>
        <v>0</v>
      </c>
      <c r="S101" s="48">
        <f t="shared" si="26"/>
        <v>0</v>
      </c>
      <c r="T101" s="48">
        <f t="shared" si="26"/>
        <v>0</v>
      </c>
      <c r="U101" s="48">
        <f t="shared" si="26"/>
        <v>0</v>
      </c>
      <c r="V101" s="48">
        <f t="shared" si="26"/>
        <v>0</v>
      </c>
      <c r="W101" s="48">
        <f t="shared" si="26"/>
        <v>0</v>
      </c>
      <c r="X101" s="48" t="str">
        <f t="shared" ca="1" si="27"/>
        <v>No Match00</v>
      </c>
      <c r="Z101" s="78" t="str">
        <f>IF(Y101&lt;&gt;0, 'Benefits Calculation'!$T$4, "")</f>
        <v/>
      </c>
      <c r="AA101" s="48" t="str">
        <f>IF(Y101&lt;&gt;0, 'Benefits Calculation'!$U$4, "")</f>
        <v/>
      </c>
      <c r="AB101" s="48" t="s">
        <v>238</v>
      </c>
      <c r="AC101" s="48">
        <f>IF(AB101="YES", 'Benefits Calculation'!$AO$4, 0)</f>
        <v>0</v>
      </c>
      <c r="AD101" s="48">
        <f>IF(AC101="YES", 'Benefits Calculation'!$AP$4, 0)</f>
        <v>0</v>
      </c>
      <c r="AE101" s="48" t="e">
        <f t="shared" si="28"/>
        <v>#VALUE!</v>
      </c>
      <c r="AG101" s="78" t="str">
        <f>IF(Y101&lt;&gt;0, 'Existing child  Loading'!$F$2, "")</f>
        <v/>
      </c>
      <c r="AH101" s="78" t="e">
        <f>IF(Y101&lt;&gt;0, 'Existing child  Loading'!$M$2, "")/100</f>
        <v>#VALUE!</v>
      </c>
      <c r="AI101" s="78" t="e">
        <f>IF(Y101&lt;&gt;0, 'Existing child  Loading'!$J$2, "")/100</f>
        <v>#VALUE!</v>
      </c>
      <c r="AJ101" s="162">
        <f t="shared" si="35"/>
        <v>0</v>
      </c>
      <c r="AK101" s="78" t="e">
        <f t="shared" si="29"/>
        <v>#VALUE!</v>
      </c>
      <c r="AL101" s="48" t="e">
        <f t="shared" si="30"/>
        <v>#VALUE!</v>
      </c>
      <c r="AM101" s="48" t="e">
        <f t="shared" si="31"/>
        <v>#VALUE!</v>
      </c>
      <c r="AN101" s="48">
        <f t="shared" si="32"/>
        <v>0</v>
      </c>
      <c r="AO101" s="78">
        <f>IF(AND(I101="Dubai", K101="LSB"), Commission!$M$19, 0)</f>
        <v>0</v>
      </c>
      <c r="AP101" s="48" t="e">
        <f>IF(AN101="HSB", Commission!$F$2, IF(AN101="LSB", Commission!$F$3, "")) +AO101</f>
        <v>#VALUE!</v>
      </c>
      <c r="AQ101" s="79" t="e">
        <f t="shared" si="33"/>
        <v>#VALUE!</v>
      </c>
    </row>
    <row r="102" spans="1:43" ht="15.6" x14ac:dyDescent="0.3">
      <c r="A102" s="87"/>
      <c r="B102" s="87"/>
      <c r="C102" s="87"/>
      <c r="D102" s="87"/>
      <c r="E102" s="87"/>
      <c r="F102" s="88">
        <f>Census!Q102</f>
        <v>0</v>
      </c>
      <c r="G102" s="87"/>
      <c r="H102" s="87"/>
      <c r="I102" s="87"/>
      <c r="J102" s="87"/>
      <c r="K102" s="87"/>
      <c r="M102" s="48">
        <f t="shared" ref="M102:O165" si="36">B102</f>
        <v>0</v>
      </c>
      <c r="N102" s="48">
        <f t="shared" si="36"/>
        <v>0</v>
      </c>
      <c r="O102" s="48">
        <f t="shared" si="36"/>
        <v>0</v>
      </c>
      <c r="P102" s="48">
        <f t="shared" ca="1" si="24"/>
        <v>0</v>
      </c>
      <c r="Q102" s="48" t="str" cm="1">
        <f t="array" aca="1" ref="Q102" ca="1">IFERROR(INDEX('Base Premium '!P:P, MATCH(1, (VALUE(LEFT('Base Premium '!P:P, FIND("-", 'Base Premium '!P:P)-1)) &lt;= P102) * (VALUE(MID('Base Premium '!P:P, FIND("-", 'Base Premium '!P:P)+1, LEN('Base Premium '!P:P))) &gt;= P102), 0)), "No Match")</f>
        <v>0-5</v>
      </c>
      <c r="R102" s="48">
        <f t="shared" si="25"/>
        <v>0</v>
      </c>
      <c r="S102" s="48">
        <f t="shared" ref="S102:U165" si="37">G102</f>
        <v>0</v>
      </c>
      <c r="T102" s="48">
        <f t="shared" si="37"/>
        <v>0</v>
      </c>
      <c r="U102" s="48">
        <f t="shared" si="37"/>
        <v>0</v>
      </c>
      <c r="V102" s="48">
        <f t="shared" ref="V102:W165" si="38">J102</f>
        <v>0</v>
      </c>
      <c r="W102" s="48">
        <f t="shared" si="38"/>
        <v>0</v>
      </c>
      <c r="X102" s="48" t="str">
        <f t="shared" ca="1" si="27"/>
        <v>0-500</v>
      </c>
      <c r="Z102" s="78" t="str">
        <f>IF(Y102&lt;&gt;0, 'Benefits Calculation'!$T$4, "")</f>
        <v/>
      </c>
      <c r="AA102" s="48" t="str">
        <f>IF(Y102&lt;&gt;0, 'Benefits Calculation'!$U$4, "")</f>
        <v/>
      </c>
      <c r="AB102" s="48" t="s">
        <v>238</v>
      </c>
      <c r="AC102" s="48">
        <f>IF(AB102="YES", 'Benefits Calculation'!$AO$4, 0)</f>
        <v>0</v>
      </c>
      <c r="AD102" s="48">
        <f>IF(AC102="YES", 'Benefits Calculation'!$AP$4, 0)</f>
        <v>0</v>
      </c>
      <c r="AE102" s="48" t="e">
        <f t="shared" si="28"/>
        <v>#VALUE!</v>
      </c>
      <c r="AG102" s="78" t="str">
        <f>IF(Y102&lt;&gt;0, 'Existing child  Loading'!$F$2, "")</f>
        <v/>
      </c>
      <c r="AH102" s="78" t="e">
        <f>IF(Y102&lt;&gt;0, 'Existing child  Loading'!$M$2, "")/100</f>
        <v>#VALUE!</v>
      </c>
      <c r="AI102" s="78" t="e">
        <f>IF(Y102&lt;&gt;0, 'Existing child  Loading'!$J$2, "")/100</f>
        <v>#VALUE!</v>
      </c>
      <c r="AJ102" s="162">
        <f t="shared" si="35"/>
        <v>0</v>
      </c>
      <c r="AK102" s="78" t="e">
        <f t="shared" si="29"/>
        <v>#VALUE!</v>
      </c>
      <c r="AL102" s="48" t="e">
        <f t="shared" si="30"/>
        <v>#VALUE!</v>
      </c>
      <c r="AM102" s="48" t="e">
        <f t="shared" si="31"/>
        <v>#VALUE!</v>
      </c>
      <c r="AN102" s="48">
        <f t="shared" si="32"/>
        <v>0</v>
      </c>
      <c r="AO102" s="78">
        <f>IF(AND(I102="Dubai", K102="LSB"), Commission!$M$19, 0)</f>
        <v>0</v>
      </c>
      <c r="AP102" s="48" t="e">
        <f>IF(AN102="HSB", Commission!$F$2, IF(AN102="LSB", Commission!$F$3, "")) +AO102</f>
        <v>#VALUE!</v>
      </c>
      <c r="AQ102" s="79" t="e">
        <f t="shared" si="33"/>
        <v>#VALUE!</v>
      </c>
    </row>
    <row r="103" spans="1:43" ht="15.6" x14ac:dyDescent="0.3">
      <c r="A103" s="87"/>
      <c r="B103" s="87"/>
      <c r="C103" s="87"/>
      <c r="D103" s="87"/>
      <c r="E103" s="87"/>
      <c r="F103" s="88">
        <f>Census!Q103</f>
        <v>0</v>
      </c>
      <c r="G103" s="87"/>
      <c r="H103" s="87"/>
      <c r="I103" s="87"/>
      <c r="J103" s="87"/>
      <c r="K103" s="87"/>
      <c r="M103" s="48">
        <f t="shared" si="36"/>
        <v>0</v>
      </c>
      <c r="N103" s="48">
        <f t="shared" si="36"/>
        <v>0</v>
      </c>
      <c r="O103" s="48">
        <f t="shared" si="36"/>
        <v>0</v>
      </c>
      <c r="P103" s="48">
        <f t="shared" ca="1" si="24"/>
        <v>0</v>
      </c>
      <c r="Q103" s="48" t="str" cm="1">
        <f t="array" aca="1" ref="Q103" ca="1">IFERROR(INDEX('Base Premium '!P:P, MATCH(1, (VALUE(LEFT('Base Premium '!P:P, FIND("-", 'Base Premium '!P:P)-1)) &lt;= P103) * (VALUE(MID('Base Premium '!P:P, FIND("-", 'Base Premium '!P:P)+1, LEN('Base Premium '!P:P))) &gt;= P103), 0)), "No Match")</f>
        <v>0-5</v>
      </c>
      <c r="R103" s="48">
        <f t="shared" si="25"/>
        <v>0</v>
      </c>
      <c r="S103" s="48">
        <f t="shared" si="37"/>
        <v>0</v>
      </c>
      <c r="T103" s="48">
        <f t="shared" si="37"/>
        <v>0</v>
      </c>
      <c r="U103" s="48">
        <f t="shared" si="37"/>
        <v>0</v>
      </c>
      <c r="V103" s="48">
        <f t="shared" si="38"/>
        <v>0</v>
      </c>
      <c r="W103" s="48">
        <f t="shared" si="38"/>
        <v>0</v>
      </c>
      <c r="X103" s="48" t="str">
        <f t="shared" ca="1" si="27"/>
        <v>0-500</v>
      </c>
      <c r="Z103" s="78" t="str">
        <f>IF(Y103&lt;&gt;0, 'Benefits Calculation'!$T$4, "")</f>
        <v/>
      </c>
      <c r="AA103" s="48" t="str">
        <f>IF(Y103&lt;&gt;0, 'Benefits Calculation'!$U$4, "")</f>
        <v/>
      </c>
      <c r="AB103" s="48" t="s">
        <v>238</v>
      </c>
      <c r="AC103" s="48">
        <f>IF(AB103="YES", 'Benefits Calculation'!$AO$4, 0)</f>
        <v>0</v>
      </c>
      <c r="AD103" s="48">
        <f>IF(AC103="YES", 'Benefits Calculation'!$AP$4, 0)</f>
        <v>0</v>
      </c>
      <c r="AE103" s="48" t="e">
        <f t="shared" si="28"/>
        <v>#VALUE!</v>
      </c>
      <c r="AG103" s="78" t="str">
        <f>IF(Y103&lt;&gt;0, 'Existing child  Loading'!$F$2, "")</f>
        <v/>
      </c>
      <c r="AH103" s="78" t="e">
        <f>IF(Y103&lt;&gt;0, 'Existing child  Loading'!$M$2, "")/100</f>
        <v>#VALUE!</v>
      </c>
      <c r="AI103" s="78" t="e">
        <f>IF(Y103&lt;&gt;0, 'Existing child  Loading'!$J$2, "")/100</f>
        <v>#VALUE!</v>
      </c>
      <c r="AJ103" s="162">
        <f t="shared" si="35"/>
        <v>0</v>
      </c>
      <c r="AK103" s="78" t="e">
        <f t="shared" si="29"/>
        <v>#VALUE!</v>
      </c>
      <c r="AL103" s="48" t="e">
        <f t="shared" si="30"/>
        <v>#VALUE!</v>
      </c>
      <c r="AM103" s="48" t="e">
        <f t="shared" si="31"/>
        <v>#VALUE!</v>
      </c>
      <c r="AN103" s="48">
        <f t="shared" si="32"/>
        <v>0</v>
      </c>
      <c r="AO103" s="78">
        <f>IF(AND(I103="Dubai", K103="LSB"), Commission!$M$19, 0)</f>
        <v>0</v>
      </c>
      <c r="AP103" s="48" t="e">
        <f>IF(AN103="HSB", Commission!$F$2, IF(AN103="LSB", Commission!$F$3, "")) +AO103</f>
        <v>#VALUE!</v>
      </c>
      <c r="AQ103" s="79" t="e">
        <f t="shared" si="33"/>
        <v>#VALUE!</v>
      </c>
    </row>
    <row r="104" spans="1:43" ht="15.6" x14ac:dyDescent="0.3">
      <c r="A104" s="87"/>
      <c r="B104" s="87"/>
      <c r="C104" s="87"/>
      <c r="D104" s="87"/>
      <c r="E104" s="87"/>
      <c r="F104" s="88">
        <f>Census!Q104</f>
        <v>0</v>
      </c>
      <c r="G104" s="87"/>
      <c r="H104" s="87"/>
      <c r="I104" s="87"/>
      <c r="J104" s="87"/>
      <c r="K104" s="87"/>
      <c r="M104" s="48">
        <f t="shared" si="36"/>
        <v>0</v>
      </c>
      <c r="N104" s="48">
        <f t="shared" si="36"/>
        <v>0</v>
      </c>
      <c r="O104" s="48">
        <f t="shared" si="36"/>
        <v>0</v>
      </c>
      <c r="P104" s="48">
        <f t="shared" ca="1" si="24"/>
        <v>0</v>
      </c>
      <c r="Q104" s="48" t="str" cm="1">
        <f t="array" aca="1" ref="Q104" ca="1">IFERROR(INDEX('Base Premium '!P:P, MATCH(1, (VALUE(LEFT('Base Premium '!P:P, FIND("-", 'Base Premium '!P:P)-1)) &lt;= P104) * (VALUE(MID('Base Premium '!P:P, FIND("-", 'Base Premium '!P:P)+1, LEN('Base Premium '!P:P))) &gt;= P104), 0)), "No Match")</f>
        <v>0-5</v>
      </c>
      <c r="R104" s="48">
        <f t="shared" si="25"/>
        <v>0</v>
      </c>
      <c r="S104" s="48">
        <f t="shared" si="37"/>
        <v>0</v>
      </c>
      <c r="T104" s="48">
        <f t="shared" si="37"/>
        <v>0</v>
      </c>
      <c r="U104" s="48">
        <f t="shared" si="37"/>
        <v>0</v>
      </c>
      <c r="V104" s="48">
        <f t="shared" si="38"/>
        <v>0</v>
      </c>
      <c r="W104" s="48">
        <f t="shared" si="38"/>
        <v>0</v>
      </c>
      <c r="X104" s="48" t="str">
        <f t="shared" ca="1" si="27"/>
        <v>0-500</v>
      </c>
      <c r="Z104" s="78" t="str">
        <f>IF(Y104&lt;&gt;0, 'Benefits Calculation'!$T$4, "")</f>
        <v/>
      </c>
      <c r="AA104" s="48" t="str">
        <f>IF(Y104&lt;&gt;0, 'Benefits Calculation'!$U$4, "")</f>
        <v/>
      </c>
      <c r="AB104" s="48" t="s">
        <v>238</v>
      </c>
      <c r="AC104" s="48">
        <f>IF(AB104="YES", 'Benefits Calculation'!$AO$4, 0)</f>
        <v>0</v>
      </c>
      <c r="AD104" s="48">
        <f>IF(AC104="YES", 'Benefits Calculation'!$AP$4, 0)</f>
        <v>0</v>
      </c>
      <c r="AE104" s="48" t="e">
        <f t="shared" si="28"/>
        <v>#VALUE!</v>
      </c>
      <c r="AG104" s="78" t="str">
        <f>IF(Y104&lt;&gt;0, 'Existing child  Loading'!$F$2, "")</f>
        <v/>
      </c>
      <c r="AH104" s="78" t="e">
        <f>IF(Y104&lt;&gt;0, 'Existing child  Loading'!$M$2, "")/100</f>
        <v>#VALUE!</v>
      </c>
      <c r="AI104" s="78" t="e">
        <f>IF(Y104&lt;&gt;0, 'Existing child  Loading'!$J$2, "")/100</f>
        <v>#VALUE!</v>
      </c>
      <c r="AJ104" s="162">
        <f t="shared" si="35"/>
        <v>0</v>
      </c>
      <c r="AK104" s="78" t="e">
        <f t="shared" si="29"/>
        <v>#VALUE!</v>
      </c>
      <c r="AL104" s="48" t="e">
        <f t="shared" si="30"/>
        <v>#VALUE!</v>
      </c>
      <c r="AM104" s="48" t="e">
        <f t="shared" si="31"/>
        <v>#VALUE!</v>
      </c>
      <c r="AN104" s="48">
        <f t="shared" si="32"/>
        <v>0</v>
      </c>
      <c r="AO104" s="78">
        <f>IF(AND(I104="Dubai", K104="LSB"), Commission!$M$19, 0)</f>
        <v>0</v>
      </c>
      <c r="AP104" s="48" t="e">
        <f>IF(AN104="HSB", Commission!$F$2, IF(AN104="LSB", Commission!$F$3, "")) +AO104</f>
        <v>#VALUE!</v>
      </c>
      <c r="AQ104" s="79" t="e">
        <f t="shared" si="33"/>
        <v>#VALUE!</v>
      </c>
    </row>
    <row r="105" spans="1:43" ht="15.6" x14ac:dyDescent="0.3">
      <c r="A105" s="87"/>
      <c r="B105" s="87"/>
      <c r="C105" s="87"/>
      <c r="D105" s="87"/>
      <c r="E105" s="87"/>
      <c r="F105" s="88">
        <f>Census!Q105</f>
        <v>0</v>
      </c>
      <c r="G105" s="87"/>
      <c r="H105" s="87"/>
      <c r="I105" s="87"/>
      <c r="J105" s="87"/>
      <c r="K105" s="87"/>
      <c r="M105" s="48">
        <f t="shared" si="36"/>
        <v>0</v>
      </c>
      <c r="N105" s="48">
        <f t="shared" si="36"/>
        <v>0</v>
      </c>
      <c r="O105" s="48">
        <f t="shared" si="36"/>
        <v>0</v>
      </c>
      <c r="P105" s="48">
        <f t="shared" ca="1" si="24"/>
        <v>0</v>
      </c>
      <c r="Q105" s="48" t="str" cm="1">
        <f t="array" aca="1" ref="Q105" ca="1">IFERROR(INDEX('Base Premium '!P:P, MATCH(1, (VALUE(LEFT('Base Premium '!P:P, FIND("-", 'Base Premium '!P:P)-1)) &lt;= P105) * (VALUE(MID('Base Premium '!P:P, FIND("-", 'Base Premium '!P:P)+1, LEN('Base Premium '!P:P))) &gt;= P105), 0)), "No Match")</f>
        <v>0-5</v>
      </c>
      <c r="R105" s="48">
        <f t="shared" si="25"/>
        <v>0</v>
      </c>
      <c r="S105" s="48">
        <f t="shared" si="37"/>
        <v>0</v>
      </c>
      <c r="T105" s="48">
        <f t="shared" si="37"/>
        <v>0</v>
      </c>
      <c r="U105" s="48">
        <f t="shared" si="37"/>
        <v>0</v>
      </c>
      <c r="V105" s="48">
        <f t="shared" si="38"/>
        <v>0</v>
      </c>
      <c r="W105" s="48">
        <f t="shared" si="38"/>
        <v>0</v>
      </c>
      <c r="X105" s="48" t="str">
        <f t="shared" ca="1" si="27"/>
        <v>0-500</v>
      </c>
      <c r="Z105" s="78" t="str">
        <f>IF(Y105&lt;&gt;0, 'Benefits Calculation'!$T$4, "")</f>
        <v/>
      </c>
      <c r="AA105" s="48" t="str">
        <f>IF(Y105&lt;&gt;0, 'Benefits Calculation'!$U$4, "")</f>
        <v/>
      </c>
      <c r="AB105" s="48" t="s">
        <v>238</v>
      </c>
      <c r="AC105" s="48">
        <f>IF(AB105="YES", 'Benefits Calculation'!$AO$4, 0)</f>
        <v>0</v>
      </c>
      <c r="AD105" s="48">
        <f>IF(AC105="YES", 'Benefits Calculation'!$AP$4, 0)</f>
        <v>0</v>
      </c>
      <c r="AE105" s="48" t="e">
        <f t="shared" si="28"/>
        <v>#VALUE!</v>
      </c>
      <c r="AG105" s="78" t="str">
        <f>IF(Y105&lt;&gt;0, 'Existing child  Loading'!$F$2, "")</f>
        <v/>
      </c>
      <c r="AH105" s="78" t="e">
        <f>IF(Y105&lt;&gt;0, 'Existing child  Loading'!$M$2, "")/100</f>
        <v>#VALUE!</v>
      </c>
      <c r="AI105" s="78" t="e">
        <f>IF(Y105&lt;&gt;0, 'Existing child  Loading'!$J$2, "")/100</f>
        <v>#VALUE!</v>
      </c>
      <c r="AJ105" s="162">
        <f t="shared" si="35"/>
        <v>0</v>
      </c>
      <c r="AK105" s="78" t="e">
        <f t="shared" si="29"/>
        <v>#VALUE!</v>
      </c>
      <c r="AL105" s="48" t="e">
        <f t="shared" si="30"/>
        <v>#VALUE!</v>
      </c>
      <c r="AM105" s="48" t="e">
        <f t="shared" si="31"/>
        <v>#VALUE!</v>
      </c>
      <c r="AN105" s="48">
        <f t="shared" si="32"/>
        <v>0</v>
      </c>
      <c r="AO105" s="78">
        <f>IF(AND(I105="Dubai", K105="LSB"), Commission!$M$19, 0)</f>
        <v>0</v>
      </c>
      <c r="AP105" s="48" t="e">
        <f>IF(AN105="HSB", Commission!$F$2, IF(AN105="LSB", Commission!$F$3, "")) +AO105</f>
        <v>#VALUE!</v>
      </c>
      <c r="AQ105" s="79" t="e">
        <f t="shared" si="33"/>
        <v>#VALUE!</v>
      </c>
    </row>
    <row r="106" spans="1:43" x14ac:dyDescent="0.3">
      <c r="M106" s="48">
        <f t="shared" si="36"/>
        <v>0</v>
      </c>
      <c r="N106" s="48">
        <f t="shared" si="36"/>
        <v>0</v>
      </c>
      <c r="O106" s="48">
        <f t="shared" si="36"/>
        <v>0</v>
      </c>
      <c r="P106" s="48">
        <f t="shared" ca="1" si="24"/>
        <v>0</v>
      </c>
      <c r="Q106" s="48" t="str" cm="1">
        <f t="array" aca="1" ref="Q106" ca="1">IFERROR(INDEX('Base Premium '!P:P, MATCH(1, (VALUE(LEFT('Base Premium '!P:P, FIND("-", 'Base Premium '!P:P)-1)) &lt;= P106) * (VALUE(MID('Base Premium '!P:P, FIND("-", 'Base Premium '!P:P)+1, LEN('Base Premium '!P:P))) &gt;= P106), 0)), "No Match")</f>
        <v>0-5</v>
      </c>
      <c r="R106" s="48">
        <f t="shared" si="25"/>
        <v>0</v>
      </c>
      <c r="S106" s="48">
        <f t="shared" si="37"/>
        <v>0</v>
      </c>
      <c r="T106" s="48">
        <f t="shared" si="37"/>
        <v>0</v>
      </c>
      <c r="U106" s="48">
        <f t="shared" si="37"/>
        <v>0</v>
      </c>
      <c r="V106" s="48">
        <f t="shared" si="38"/>
        <v>0</v>
      </c>
      <c r="W106" s="48">
        <f t="shared" si="38"/>
        <v>0</v>
      </c>
      <c r="X106" s="48" t="str">
        <f t="shared" ca="1" si="27"/>
        <v>0-500</v>
      </c>
      <c r="Z106" s="78" t="str">
        <f>IF(Y106&lt;&gt;0, 'Benefits Calculation'!$T$4, "")</f>
        <v/>
      </c>
      <c r="AA106" s="48" t="str">
        <f>IF(Y106&lt;&gt;0, 'Benefits Calculation'!$U$4, "")</f>
        <v/>
      </c>
      <c r="AB106" s="48" t="s">
        <v>238</v>
      </c>
      <c r="AC106" s="48">
        <f>IF(AB106="YES", 'Benefits Calculation'!$AO$4, 0)</f>
        <v>0</v>
      </c>
      <c r="AD106" s="48">
        <f>IF(AC106="YES", 'Benefits Calculation'!$AP$4, 0)</f>
        <v>0</v>
      </c>
      <c r="AE106" s="48" t="e">
        <f t="shared" si="28"/>
        <v>#VALUE!</v>
      </c>
      <c r="AG106" s="78" t="str">
        <f>IF(Y106&lt;&gt;0, 'Existing child  Loading'!$F$2, "")</f>
        <v/>
      </c>
      <c r="AH106" s="78" t="e">
        <f>IF(Y106&lt;&gt;0, 'Existing child  Loading'!$M$2, "")/100</f>
        <v>#VALUE!</v>
      </c>
      <c r="AI106" s="78" t="e">
        <f>IF(Y106&lt;&gt;0, 'Existing child  Loading'!$J$2, "")/100</f>
        <v>#VALUE!</v>
      </c>
      <c r="AJ106" s="162">
        <f t="shared" si="35"/>
        <v>0</v>
      </c>
      <c r="AK106" s="78" t="e">
        <f t="shared" si="29"/>
        <v>#VALUE!</v>
      </c>
      <c r="AL106" s="48" t="e">
        <f t="shared" si="30"/>
        <v>#VALUE!</v>
      </c>
      <c r="AM106" s="48" t="e">
        <f t="shared" si="31"/>
        <v>#VALUE!</v>
      </c>
      <c r="AN106" s="48">
        <f t="shared" si="32"/>
        <v>0</v>
      </c>
      <c r="AO106" s="78">
        <f>IF(AND(I106="Dubai", K106="LSB"), Commission!$M$19, 0)</f>
        <v>0</v>
      </c>
      <c r="AP106" s="48" t="e">
        <f>IF(AN106="HSB", Commission!$F$2, IF(AN106="LSB", Commission!$F$3, "")) +AO106</f>
        <v>#VALUE!</v>
      </c>
      <c r="AQ106" s="79" t="e">
        <f t="shared" si="33"/>
        <v>#VALUE!</v>
      </c>
    </row>
    <row r="107" spans="1:43" x14ac:dyDescent="0.3">
      <c r="M107" s="48">
        <f t="shared" si="36"/>
        <v>0</v>
      </c>
      <c r="N107" s="48">
        <f t="shared" si="36"/>
        <v>0</v>
      </c>
      <c r="O107" s="48">
        <f t="shared" si="36"/>
        <v>0</v>
      </c>
      <c r="P107" s="48">
        <f t="shared" ca="1" si="24"/>
        <v>0</v>
      </c>
      <c r="Q107" s="48" t="str" cm="1">
        <f t="array" aca="1" ref="Q107" ca="1">IFERROR(INDEX('Base Premium '!P:P, MATCH(1, (VALUE(LEFT('Base Premium '!P:P, FIND("-", 'Base Premium '!P:P)-1)) &lt;= P107) * (VALUE(MID('Base Premium '!P:P, FIND("-", 'Base Premium '!P:P)+1, LEN('Base Premium '!P:P))) &gt;= P107), 0)), "No Match")</f>
        <v>0-5</v>
      </c>
      <c r="R107" s="48">
        <f t="shared" si="25"/>
        <v>0</v>
      </c>
      <c r="S107" s="48">
        <f t="shared" si="37"/>
        <v>0</v>
      </c>
      <c r="T107" s="48">
        <f t="shared" si="37"/>
        <v>0</v>
      </c>
      <c r="U107" s="48">
        <f t="shared" si="37"/>
        <v>0</v>
      </c>
      <c r="V107" s="48">
        <f t="shared" si="38"/>
        <v>0</v>
      </c>
      <c r="W107" s="48">
        <f t="shared" si="38"/>
        <v>0</v>
      </c>
      <c r="X107" s="48" t="str">
        <f t="shared" ca="1" si="27"/>
        <v>0-500</v>
      </c>
      <c r="Z107" s="78" t="str">
        <f>IF(Y107&lt;&gt;0, 'Benefits Calculation'!$T$4, "")</f>
        <v/>
      </c>
      <c r="AA107" s="48" t="str">
        <f>IF(Y107&lt;&gt;0, 'Benefits Calculation'!$U$4, "")</f>
        <v/>
      </c>
      <c r="AB107" s="48" t="s">
        <v>238</v>
      </c>
      <c r="AC107" s="48">
        <f>IF(AB107="YES", 'Benefits Calculation'!$AO$4, 0)</f>
        <v>0</v>
      </c>
      <c r="AD107" s="48">
        <f>IF(AC107="YES", 'Benefits Calculation'!$AP$4, 0)</f>
        <v>0</v>
      </c>
      <c r="AE107" s="48" t="e">
        <f t="shared" si="28"/>
        <v>#VALUE!</v>
      </c>
      <c r="AG107" s="78" t="str">
        <f>IF(Y107&lt;&gt;0, 'Existing child  Loading'!$F$2, "")</f>
        <v/>
      </c>
      <c r="AH107" s="78" t="e">
        <f>IF(Y107&lt;&gt;0, 'Existing child  Loading'!$M$2, "")/100</f>
        <v>#VALUE!</v>
      </c>
      <c r="AI107" s="78" t="e">
        <f>IF(Y107&lt;&gt;0, 'Existing child  Loading'!$J$2, "")/100</f>
        <v>#VALUE!</v>
      </c>
      <c r="AJ107" s="162">
        <f t="shared" si="35"/>
        <v>0</v>
      </c>
      <c r="AK107" s="78" t="e">
        <f t="shared" si="29"/>
        <v>#VALUE!</v>
      </c>
      <c r="AL107" s="48" t="e">
        <f t="shared" si="30"/>
        <v>#VALUE!</v>
      </c>
      <c r="AM107" s="48" t="e">
        <f t="shared" si="31"/>
        <v>#VALUE!</v>
      </c>
      <c r="AN107" s="48">
        <f t="shared" si="32"/>
        <v>0</v>
      </c>
      <c r="AO107" s="78">
        <f>IF(AND(I107="Dubai", K107="LSB"), Commission!$M$19, 0)</f>
        <v>0</v>
      </c>
      <c r="AP107" s="48" t="e">
        <f>IF(AN107="HSB", Commission!$F$2, IF(AN107="LSB", Commission!$F$3, "")) +AO107</f>
        <v>#VALUE!</v>
      </c>
      <c r="AQ107" s="79" t="e">
        <f t="shared" si="33"/>
        <v>#VALUE!</v>
      </c>
    </row>
    <row r="108" spans="1:43" x14ac:dyDescent="0.3">
      <c r="M108" s="48">
        <f t="shared" si="36"/>
        <v>0</v>
      </c>
      <c r="N108" s="48">
        <f t="shared" si="36"/>
        <v>0</v>
      </c>
      <c r="O108" s="48">
        <f t="shared" si="36"/>
        <v>0</v>
      </c>
      <c r="P108" s="48">
        <f t="shared" ca="1" si="24"/>
        <v>0</v>
      </c>
      <c r="Q108" s="48" t="str" cm="1">
        <f t="array" aca="1" ref="Q108" ca="1">IFERROR(INDEX('Base Premium '!P:P, MATCH(1, (VALUE(LEFT('Base Premium '!P:P, FIND("-", 'Base Premium '!P:P)-1)) &lt;= P108) * (VALUE(MID('Base Premium '!P:P, FIND("-", 'Base Premium '!P:P)+1, LEN('Base Premium '!P:P))) &gt;= P108), 0)), "No Match")</f>
        <v>0-5</v>
      </c>
      <c r="R108" s="48">
        <f t="shared" si="25"/>
        <v>0</v>
      </c>
      <c r="S108" s="48">
        <f t="shared" si="37"/>
        <v>0</v>
      </c>
      <c r="T108" s="48">
        <f t="shared" si="37"/>
        <v>0</v>
      </c>
      <c r="U108" s="48">
        <f t="shared" si="37"/>
        <v>0</v>
      </c>
      <c r="V108" s="48">
        <f t="shared" si="38"/>
        <v>0</v>
      </c>
      <c r="W108" s="48">
        <f t="shared" si="38"/>
        <v>0</v>
      </c>
      <c r="X108" s="48" t="str">
        <f t="shared" ca="1" si="27"/>
        <v>0-500</v>
      </c>
      <c r="Z108" s="78" t="str">
        <f>IF(Y108&lt;&gt;0, 'Benefits Calculation'!$T$4, "")</f>
        <v/>
      </c>
      <c r="AA108" s="48" t="str">
        <f>IF(Y108&lt;&gt;0, 'Benefits Calculation'!$U$4, "")</f>
        <v/>
      </c>
      <c r="AB108" s="48" t="s">
        <v>238</v>
      </c>
      <c r="AC108" s="48">
        <f>IF(AB108="YES", 'Benefits Calculation'!$AO$4, 0)</f>
        <v>0</v>
      </c>
      <c r="AD108" s="48">
        <f>IF(AC108="YES", 'Benefits Calculation'!$AP$4, 0)</f>
        <v>0</v>
      </c>
      <c r="AE108" s="48" t="e">
        <f t="shared" si="28"/>
        <v>#VALUE!</v>
      </c>
      <c r="AG108" s="78" t="str">
        <f>IF(Y108&lt;&gt;0, 'Existing child  Loading'!$F$2, "")</f>
        <v/>
      </c>
      <c r="AH108" s="78" t="e">
        <f>IF(Y108&lt;&gt;0, 'Existing child  Loading'!$M$2, "")/100</f>
        <v>#VALUE!</v>
      </c>
      <c r="AI108" s="78" t="e">
        <f>IF(Y108&lt;&gt;0, 'Existing child  Loading'!$J$2, "")/100</f>
        <v>#VALUE!</v>
      </c>
      <c r="AJ108" s="162">
        <f t="shared" si="35"/>
        <v>0</v>
      </c>
      <c r="AK108" s="78" t="e">
        <f t="shared" si="29"/>
        <v>#VALUE!</v>
      </c>
      <c r="AL108" s="48" t="e">
        <f t="shared" si="30"/>
        <v>#VALUE!</v>
      </c>
      <c r="AM108" s="48" t="e">
        <f t="shared" si="31"/>
        <v>#VALUE!</v>
      </c>
      <c r="AN108" s="48">
        <f t="shared" si="32"/>
        <v>0</v>
      </c>
      <c r="AO108" s="78">
        <f>IF(AND(I108="Dubai", K108="LSB"), Commission!$M$19, 0)</f>
        <v>0</v>
      </c>
      <c r="AP108" s="48" t="e">
        <f>IF(AN108="HSB", Commission!$F$2, IF(AN108="LSB", Commission!$F$3, "")) +AO108</f>
        <v>#VALUE!</v>
      </c>
      <c r="AQ108" s="79" t="e">
        <f t="shared" si="33"/>
        <v>#VALUE!</v>
      </c>
    </row>
    <row r="109" spans="1:43" x14ac:dyDescent="0.3">
      <c r="M109" s="48">
        <f t="shared" si="36"/>
        <v>0</v>
      </c>
      <c r="N109" s="48">
        <f t="shared" si="36"/>
        <v>0</v>
      </c>
      <c r="O109" s="48">
        <f t="shared" si="36"/>
        <v>0</v>
      </c>
      <c r="P109" s="48">
        <f t="shared" ca="1" si="24"/>
        <v>0</v>
      </c>
      <c r="Q109" s="48" t="str" cm="1">
        <f t="array" aca="1" ref="Q109" ca="1">IFERROR(INDEX('Base Premium '!P:P, MATCH(1, (VALUE(LEFT('Base Premium '!P:P, FIND("-", 'Base Premium '!P:P)-1)) &lt;= P109) * (VALUE(MID('Base Premium '!P:P, FIND("-", 'Base Premium '!P:P)+1, LEN('Base Premium '!P:P))) &gt;= P109), 0)), "No Match")</f>
        <v>0-5</v>
      </c>
      <c r="R109" s="48">
        <f t="shared" si="25"/>
        <v>0</v>
      </c>
      <c r="S109" s="48">
        <f t="shared" si="37"/>
        <v>0</v>
      </c>
      <c r="T109" s="48">
        <f t="shared" si="37"/>
        <v>0</v>
      </c>
      <c r="U109" s="48">
        <f t="shared" si="37"/>
        <v>0</v>
      </c>
      <c r="V109" s="48">
        <f t="shared" si="38"/>
        <v>0</v>
      </c>
      <c r="W109" s="48">
        <f t="shared" si="38"/>
        <v>0</v>
      </c>
      <c r="X109" s="48" t="str">
        <f t="shared" ca="1" si="27"/>
        <v>0-500</v>
      </c>
      <c r="Z109" s="78" t="str">
        <f>IF(Y109&lt;&gt;0, 'Benefits Calculation'!$T$4, "")</f>
        <v/>
      </c>
      <c r="AA109" s="48" t="str">
        <f>IF(Y109&lt;&gt;0, 'Benefits Calculation'!$U$4, "")</f>
        <v/>
      </c>
      <c r="AB109" s="48" t="s">
        <v>238</v>
      </c>
      <c r="AC109" s="48">
        <f>IF(AB109="YES", 'Benefits Calculation'!$AO$4, 0)</f>
        <v>0</v>
      </c>
      <c r="AD109" s="48">
        <f>IF(AC109="YES", 'Benefits Calculation'!$AP$4, 0)</f>
        <v>0</v>
      </c>
      <c r="AE109" s="48" t="e">
        <f t="shared" si="28"/>
        <v>#VALUE!</v>
      </c>
      <c r="AG109" s="78" t="str">
        <f>IF(Y109&lt;&gt;0, 'Existing child  Loading'!$F$2, "")</f>
        <v/>
      </c>
      <c r="AH109" s="78" t="e">
        <f>IF(Y109&lt;&gt;0, 'Existing child  Loading'!$M$2, "")/100</f>
        <v>#VALUE!</v>
      </c>
      <c r="AI109" s="78" t="e">
        <f>IF(Y109&lt;&gt;0, 'Existing child  Loading'!$J$2, "")/100</f>
        <v>#VALUE!</v>
      </c>
      <c r="AJ109" s="162">
        <f t="shared" si="35"/>
        <v>0</v>
      </c>
      <c r="AK109" s="78" t="e">
        <f t="shared" si="29"/>
        <v>#VALUE!</v>
      </c>
      <c r="AL109" s="48" t="e">
        <f t="shared" si="30"/>
        <v>#VALUE!</v>
      </c>
      <c r="AM109" s="48" t="e">
        <f t="shared" si="31"/>
        <v>#VALUE!</v>
      </c>
      <c r="AN109" s="48">
        <f t="shared" si="32"/>
        <v>0</v>
      </c>
      <c r="AO109" s="78">
        <f>IF(AND(I109="Dubai", K109="LSB"), Commission!$M$19, 0)</f>
        <v>0</v>
      </c>
      <c r="AP109" s="48" t="e">
        <f>IF(AN109="HSB", Commission!$F$2, IF(AN109="LSB", Commission!$F$3, "")) +AO109</f>
        <v>#VALUE!</v>
      </c>
      <c r="AQ109" s="79" t="e">
        <f t="shared" si="33"/>
        <v>#VALUE!</v>
      </c>
    </row>
    <row r="110" spans="1:43" x14ac:dyDescent="0.3">
      <c r="M110" s="48">
        <f t="shared" si="36"/>
        <v>0</v>
      </c>
      <c r="N110" s="48">
        <f t="shared" si="36"/>
        <v>0</v>
      </c>
      <c r="O110" s="48">
        <f t="shared" si="36"/>
        <v>0</v>
      </c>
      <c r="P110" s="48">
        <f t="shared" ca="1" si="24"/>
        <v>0</v>
      </c>
      <c r="Q110" s="48" t="str" cm="1">
        <f t="array" aca="1" ref="Q110" ca="1">IFERROR(INDEX('Base Premium '!P:P, MATCH(1, (VALUE(LEFT('Base Premium '!P:P, FIND("-", 'Base Premium '!P:P)-1)) &lt;= P110) * (VALUE(MID('Base Premium '!P:P, FIND("-", 'Base Premium '!P:P)+1, LEN('Base Premium '!P:P))) &gt;= P110), 0)), "No Match")</f>
        <v>0-5</v>
      </c>
      <c r="R110" s="48">
        <f t="shared" si="25"/>
        <v>0</v>
      </c>
      <c r="S110" s="48">
        <f t="shared" si="37"/>
        <v>0</v>
      </c>
      <c r="T110" s="48">
        <f t="shared" si="37"/>
        <v>0</v>
      </c>
      <c r="U110" s="48">
        <f t="shared" si="37"/>
        <v>0</v>
      </c>
      <c r="V110" s="48">
        <f t="shared" si="38"/>
        <v>0</v>
      </c>
      <c r="W110" s="48">
        <f t="shared" si="38"/>
        <v>0</v>
      </c>
      <c r="X110" s="48" t="str">
        <f t="shared" ca="1" si="27"/>
        <v>0-500</v>
      </c>
      <c r="Z110" s="78" t="str">
        <f>IF(Y110&lt;&gt;0, 'Benefits Calculation'!$T$4, "")</f>
        <v/>
      </c>
      <c r="AA110" s="48" t="str">
        <f>IF(Y110&lt;&gt;0, 'Benefits Calculation'!$U$4, "")</f>
        <v/>
      </c>
      <c r="AB110" s="48" t="s">
        <v>238</v>
      </c>
      <c r="AC110" s="48">
        <f>IF(AB110="YES", 'Benefits Calculation'!$AO$4, 0)</f>
        <v>0</v>
      </c>
      <c r="AD110" s="48">
        <f>IF(AC110="YES", 'Benefits Calculation'!$AP$4, 0)</f>
        <v>0</v>
      </c>
      <c r="AE110" s="48" t="e">
        <f t="shared" si="28"/>
        <v>#VALUE!</v>
      </c>
      <c r="AG110" s="78" t="str">
        <f>IF(Y110&lt;&gt;0, 'Existing child  Loading'!$F$2, "")</f>
        <v/>
      </c>
      <c r="AH110" s="78" t="e">
        <f>IF(Y110&lt;&gt;0, 'Existing child  Loading'!$M$2, "")/100</f>
        <v>#VALUE!</v>
      </c>
      <c r="AI110" s="78" t="e">
        <f>IF(Y110&lt;&gt;0, 'Existing child  Loading'!$J$2, "")/100</f>
        <v>#VALUE!</v>
      </c>
      <c r="AJ110" s="162">
        <f t="shared" si="35"/>
        <v>0</v>
      </c>
      <c r="AK110" s="78" t="e">
        <f t="shared" si="29"/>
        <v>#VALUE!</v>
      </c>
      <c r="AL110" s="48" t="e">
        <f t="shared" si="30"/>
        <v>#VALUE!</v>
      </c>
      <c r="AM110" s="48" t="e">
        <f t="shared" si="31"/>
        <v>#VALUE!</v>
      </c>
      <c r="AN110" s="48">
        <f t="shared" si="32"/>
        <v>0</v>
      </c>
      <c r="AO110" s="78">
        <f>IF(AND(I110="Dubai", K110="LSB"), Commission!$M$19, 0)</f>
        <v>0</v>
      </c>
      <c r="AP110" s="48" t="e">
        <f>IF(AN110="HSB", Commission!$F$2, IF(AN110="LSB", Commission!$F$3, "")) +AO110</f>
        <v>#VALUE!</v>
      </c>
      <c r="AQ110" s="79" t="e">
        <f t="shared" si="33"/>
        <v>#VALUE!</v>
      </c>
    </row>
    <row r="111" spans="1:43" x14ac:dyDescent="0.3">
      <c r="M111" s="48">
        <f t="shared" si="36"/>
        <v>0</v>
      </c>
      <c r="N111" s="48">
        <f t="shared" si="36"/>
        <v>0</v>
      </c>
      <c r="O111" s="48">
        <f t="shared" si="36"/>
        <v>0</v>
      </c>
      <c r="P111" s="48">
        <f t="shared" ca="1" si="24"/>
        <v>0</v>
      </c>
      <c r="Q111" s="48" t="str" cm="1">
        <f t="array" aca="1" ref="Q111" ca="1">IFERROR(INDEX('Base Premium '!P:P, MATCH(1, (VALUE(LEFT('Base Premium '!P:P, FIND("-", 'Base Premium '!P:P)-1)) &lt;= P111) * (VALUE(MID('Base Premium '!P:P, FIND("-", 'Base Premium '!P:P)+1, LEN('Base Premium '!P:P))) &gt;= P111), 0)), "No Match")</f>
        <v>0-5</v>
      </c>
      <c r="R111" s="48">
        <f t="shared" si="25"/>
        <v>0</v>
      </c>
      <c r="S111" s="48">
        <f t="shared" si="37"/>
        <v>0</v>
      </c>
      <c r="T111" s="48">
        <f t="shared" si="37"/>
        <v>0</v>
      </c>
      <c r="U111" s="48">
        <f t="shared" si="37"/>
        <v>0</v>
      </c>
      <c r="V111" s="48">
        <f t="shared" si="38"/>
        <v>0</v>
      </c>
      <c r="W111" s="48">
        <f t="shared" si="38"/>
        <v>0</v>
      </c>
      <c r="X111" s="48" t="str">
        <f t="shared" ca="1" si="27"/>
        <v>0-500</v>
      </c>
      <c r="Z111" s="78" t="str">
        <f>IF(Y111&lt;&gt;0, 'Benefits Calculation'!$T$4, "")</f>
        <v/>
      </c>
      <c r="AA111" s="48" t="str">
        <f>IF(Y111&lt;&gt;0, 'Benefits Calculation'!$U$4, "")</f>
        <v/>
      </c>
      <c r="AB111" s="48" t="s">
        <v>238</v>
      </c>
      <c r="AC111" s="48">
        <f>IF(AB111="YES", 'Benefits Calculation'!$AO$4, 0)</f>
        <v>0</v>
      </c>
      <c r="AD111" s="48">
        <f>IF(AC111="YES", 'Benefits Calculation'!$AP$4, 0)</f>
        <v>0</v>
      </c>
      <c r="AE111" s="48" t="e">
        <f t="shared" si="28"/>
        <v>#VALUE!</v>
      </c>
      <c r="AG111" s="78" t="str">
        <f>IF(Y111&lt;&gt;0, 'Existing child  Loading'!$F$2, "")</f>
        <v/>
      </c>
      <c r="AH111" s="78" t="e">
        <f>IF(Y111&lt;&gt;0, 'Existing child  Loading'!$M$2, "")/100</f>
        <v>#VALUE!</v>
      </c>
      <c r="AI111" s="78" t="e">
        <f>IF(Y111&lt;&gt;0, 'Existing child  Loading'!$J$2, "")/100</f>
        <v>#VALUE!</v>
      </c>
      <c r="AJ111" s="162">
        <f t="shared" si="35"/>
        <v>0</v>
      </c>
      <c r="AK111" s="78" t="e">
        <f t="shared" si="29"/>
        <v>#VALUE!</v>
      </c>
      <c r="AL111" s="48" t="e">
        <f t="shared" si="30"/>
        <v>#VALUE!</v>
      </c>
      <c r="AM111" s="48" t="e">
        <f t="shared" si="31"/>
        <v>#VALUE!</v>
      </c>
      <c r="AN111" s="48">
        <f t="shared" si="32"/>
        <v>0</v>
      </c>
      <c r="AO111" s="78">
        <f>IF(AND(I111="Dubai", K111="LSB"), Commission!$M$19, 0)</f>
        <v>0</v>
      </c>
      <c r="AP111" s="48" t="e">
        <f>IF(AN111="HSB", Commission!$F$2, IF(AN111="LSB", Commission!$F$3, "")) +AO111</f>
        <v>#VALUE!</v>
      </c>
      <c r="AQ111" s="79" t="e">
        <f t="shared" si="33"/>
        <v>#VALUE!</v>
      </c>
    </row>
    <row r="112" spans="1:43" x14ac:dyDescent="0.3">
      <c r="M112" s="48">
        <f t="shared" si="36"/>
        <v>0</v>
      </c>
      <c r="N112" s="48">
        <f t="shared" si="36"/>
        <v>0</v>
      </c>
      <c r="O112" s="48">
        <f t="shared" si="36"/>
        <v>0</v>
      </c>
      <c r="P112" s="48">
        <f t="shared" ca="1" si="24"/>
        <v>0</v>
      </c>
      <c r="Q112" s="48" t="str" cm="1">
        <f t="array" aca="1" ref="Q112" ca="1">IFERROR(INDEX('Base Premium '!P:P, MATCH(1, (VALUE(LEFT('Base Premium '!P:P, FIND("-", 'Base Premium '!P:P)-1)) &lt;= P112) * (VALUE(MID('Base Premium '!P:P, FIND("-", 'Base Premium '!P:P)+1, LEN('Base Premium '!P:P))) &gt;= P112), 0)), "No Match")</f>
        <v>0-5</v>
      </c>
      <c r="R112" s="48">
        <f t="shared" si="25"/>
        <v>0</v>
      </c>
      <c r="S112" s="48">
        <f t="shared" si="37"/>
        <v>0</v>
      </c>
      <c r="T112" s="48">
        <f t="shared" si="37"/>
        <v>0</v>
      </c>
      <c r="U112" s="48">
        <f t="shared" si="37"/>
        <v>0</v>
      </c>
      <c r="V112" s="48">
        <f t="shared" si="38"/>
        <v>0</v>
      </c>
      <c r="W112" s="48">
        <f t="shared" si="38"/>
        <v>0</v>
      </c>
      <c r="X112" s="48" t="str">
        <f t="shared" ca="1" si="27"/>
        <v>0-500</v>
      </c>
      <c r="Z112" s="78" t="str">
        <f>IF(Y112&lt;&gt;0, 'Benefits Calculation'!$T$4, "")</f>
        <v/>
      </c>
      <c r="AA112" s="48" t="str">
        <f>IF(Y112&lt;&gt;0, 'Benefits Calculation'!$U$4, "")</f>
        <v/>
      </c>
      <c r="AB112" s="48" t="s">
        <v>238</v>
      </c>
      <c r="AC112" s="48">
        <f>IF(AB112="YES", 'Benefits Calculation'!$AO$4, 0)</f>
        <v>0</v>
      </c>
      <c r="AD112" s="48">
        <f>IF(AC112="YES", 'Benefits Calculation'!$AP$4, 0)</f>
        <v>0</v>
      </c>
      <c r="AE112" s="48" t="e">
        <f t="shared" si="28"/>
        <v>#VALUE!</v>
      </c>
      <c r="AG112" s="78" t="str">
        <f>IF(Y112&lt;&gt;0, 'Existing child  Loading'!$F$2, "")</f>
        <v/>
      </c>
      <c r="AH112" s="78" t="e">
        <f>IF(Y112&lt;&gt;0, 'Existing child  Loading'!$M$2, "")/100</f>
        <v>#VALUE!</v>
      </c>
      <c r="AI112" s="78" t="e">
        <f>IF(Y112&lt;&gt;0, 'Existing child  Loading'!$J$2, "")/100</f>
        <v>#VALUE!</v>
      </c>
      <c r="AJ112" s="162">
        <f t="shared" si="35"/>
        <v>0</v>
      </c>
      <c r="AK112" s="78" t="e">
        <f t="shared" si="29"/>
        <v>#VALUE!</v>
      </c>
      <c r="AL112" s="48" t="e">
        <f t="shared" si="30"/>
        <v>#VALUE!</v>
      </c>
      <c r="AM112" s="48" t="e">
        <f t="shared" si="31"/>
        <v>#VALUE!</v>
      </c>
      <c r="AN112" s="48">
        <f t="shared" si="32"/>
        <v>0</v>
      </c>
      <c r="AO112" s="78">
        <f>IF(AND(I112="Dubai", K112="LSB"), Commission!$M$19, 0)</f>
        <v>0</v>
      </c>
      <c r="AP112" s="48" t="e">
        <f>IF(AN112="HSB", Commission!$F$2, IF(AN112="LSB", Commission!$F$3, "")) +AO112</f>
        <v>#VALUE!</v>
      </c>
      <c r="AQ112" s="79" t="e">
        <f t="shared" si="33"/>
        <v>#VALUE!</v>
      </c>
    </row>
    <row r="113" spans="13:43" x14ac:dyDescent="0.3">
      <c r="M113" s="48">
        <f t="shared" si="36"/>
        <v>0</v>
      </c>
      <c r="N113" s="48">
        <f t="shared" si="36"/>
        <v>0</v>
      </c>
      <c r="O113" s="48">
        <f t="shared" si="36"/>
        <v>0</v>
      </c>
      <c r="P113" s="48">
        <f t="shared" ca="1" si="24"/>
        <v>0</v>
      </c>
      <c r="Q113" s="48" t="str" cm="1">
        <f t="array" aca="1" ref="Q113" ca="1">IFERROR(INDEX('Base Premium '!P:P, MATCH(1, (VALUE(LEFT('Base Premium '!P:P, FIND("-", 'Base Premium '!P:P)-1)) &lt;= P113) * (VALUE(MID('Base Premium '!P:P, FIND("-", 'Base Premium '!P:P)+1, LEN('Base Premium '!P:P))) &gt;= P113), 0)), "No Match")</f>
        <v>0-5</v>
      </c>
      <c r="R113" s="48">
        <f t="shared" si="25"/>
        <v>0</v>
      </c>
      <c r="S113" s="48">
        <f t="shared" si="37"/>
        <v>0</v>
      </c>
      <c r="T113" s="48">
        <f t="shared" si="37"/>
        <v>0</v>
      </c>
      <c r="U113" s="48">
        <f t="shared" si="37"/>
        <v>0</v>
      </c>
      <c r="V113" s="48">
        <f t="shared" si="38"/>
        <v>0</v>
      </c>
      <c r="W113" s="48">
        <f t="shared" si="38"/>
        <v>0</v>
      </c>
      <c r="X113" s="48" t="str">
        <f t="shared" ca="1" si="27"/>
        <v>0-500</v>
      </c>
      <c r="Z113" s="78" t="str">
        <f>IF(Y113&lt;&gt;0, 'Benefits Calculation'!$T$4, "")</f>
        <v/>
      </c>
      <c r="AA113" s="48" t="str">
        <f>IF(Y113&lt;&gt;0, 'Benefits Calculation'!$U$4, "")</f>
        <v/>
      </c>
      <c r="AB113" s="48" t="s">
        <v>238</v>
      </c>
      <c r="AC113" s="48">
        <f>IF(AB113="YES", 'Benefits Calculation'!$AO$4, 0)</f>
        <v>0</v>
      </c>
      <c r="AD113" s="48">
        <f>IF(AC113="YES", 'Benefits Calculation'!$AP$4, 0)</f>
        <v>0</v>
      </c>
      <c r="AE113" s="48" t="e">
        <f t="shared" si="28"/>
        <v>#VALUE!</v>
      </c>
      <c r="AG113" s="78" t="str">
        <f>IF(Y113&lt;&gt;0, 'Existing child  Loading'!$F$2, "")</f>
        <v/>
      </c>
      <c r="AH113" s="78" t="e">
        <f>IF(Y113&lt;&gt;0, 'Existing child  Loading'!$M$2, "")/100</f>
        <v>#VALUE!</v>
      </c>
      <c r="AI113" s="78" t="e">
        <f>IF(Y113&lt;&gt;0, 'Existing child  Loading'!$J$2, "")/100</f>
        <v>#VALUE!</v>
      </c>
      <c r="AJ113" s="162">
        <f t="shared" si="35"/>
        <v>0</v>
      </c>
      <c r="AK113" s="78" t="e">
        <f t="shared" si="29"/>
        <v>#VALUE!</v>
      </c>
      <c r="AL113" s="48" t="e">
        <f t="shared" si="30"/>
        <v>#VALUE!</v>
      </c>
      <c r="AM113" s="48" t="e">
        <f t="shared" si="31"/>
        <v>#VALUE!</v>
      </c>
      <c r="AN113" s="48">
        <f t="shared" si="32"/>
        <v>0</v>
      </c>
      <c r="AO113" s="78">
        <f>IF(AND(I113="Dubai", K113="LSB"), Commission!$M$19, 0)</f>
        <v>0</v>
      </c>
      <c r="AP113" s="48" t="e">
        <f>IF(AN113="HSB", Commission!$F$2, IF(AN113="LSB", Commission!$F$3, "")) +AO113</f>
        <v>#VALUE!</v>
      </c>
      <c r="AQ113" s="79" t="e">
        <f t="shared" si="33"/>
        <v>#VALUE!</v>
      </c>
    </row>
    <row r="114" spans="13:43" x14ac:dyDescent="0.3">
      <c r="M114" s="48">
        <f t="shared" si="36"/>
        <v>0</v>
      </c>
      <c r="N114" s="48">
        <f t="shared" si="36"/>
        <v>0</v>
      </c>
      <c r="O114" s="48">
        <f t="shared" si="36"/>
        <v>0</v>
      </c>
      <c r="P114" s="48">
        <f t="shared" ca="1" si="24"/>
        <v>0</v>
      </c>
      <c r="Q114" s="48" t="str" cm="1">
        <f t="array" aca="1" ref="Q114" ca="1">IFERROR(INDEX('Base Premium '!P:P, MATCH(1, (VALUE(LEFT('Base Premium '!P:P, FIND("-", 'Base Premium '!P:P)-1)) &lt;= P114) * (VALUE(MID('Base Premium '!P:P, FIND("-", 'Base Premium '!P:P)+1, LEN('Base Premium '!P:P))) &gt;= P114), 0)), "No Match")</f>
        <v>0-5</v>
      </c>
      <c r="R114" s="48">
        <f t="shared" si="25"/>
        <v>0</v>
      </c>
      <c r="S114" s="48">
        <f t="shared" si="37"/>
        <v>0</v>
      </c>
      <c r="T114" s="48">
        <f t="shared" si="37"/>
        <v>0</v>
      </c>
      <c r="U114" s="48">
        <f t="shared" si="37"/>
        <v>0</v>
      </c>
      <c r="V114" s="48">
        <f t="shared" si="38"/>
        <v>0</v>
      </c>
      <c r="W114" s="48">
        <f t="shared" si="38"/>
        <v>0</v>
      </c>
      <c r="X114" s="48" t="str">
        <f t="shared" ca="1" si="27"/>
        <v>0-500</v>
      </c>
      <c r="Z114" s="78" t="str">
        <f>IF(Y114&lt;&gt;0, 'Benefits Calculation'!$T$4, "")</f>
        <v/>
      </c>
      <c r="AA114" s="48" t="str">
        <f>IF(Y114&lt;&gt;0, 'Benefits Calculation'!$U$4, "")</f>
        <v/>
      </c>
      <c r="AB114" s="48" t="s">
        <v>238</v>
      </c>
      <c r="AC114" s="48">
        <f>IF(AB114="YES", 'Benefits Calculation'!$AO$4, 0)</f>
        <v>0</v>
      </c>
      <c r="AD114" s="48">
        <f>IF(AC114="YES", 'Benefits Calculation'!$AP$4, 0)</f>
        <v>0</v>
      </c>
      <c r="AE114" s="48" t="e">
        <f t="shared" si="28"/>
        <v>#VALUE!</v>
      </c>
      <c r="AG114" s="78" t="str">
        <f>IF(Y114&lt;&gt;0, 'Existing child  Loading'!$F$2, "")</f>
        <v/>
      </c>
      <c r="AH114" s="78" t="e">
        <f>IF(Y114&lt;&gt;0, 'Existing child  Loading'!$M$2, "")/100</f>
        <v>#VALUE!</v>
      </c>
      <c r="AI114" s="78" t="e">
        <f>IF(Y114&lt;&gt;0, 'Existing child  Loading'!$J$2, "")/100</f>
        <v>#VALUE!</v>
      </c>
      <c r="AJ114" s="162">
        <f t="shared" si="35"/>
        <v>0</v>
      </c>
      <c r="AK114" s="78" t="e">
        <f t="shared" si="29"/>
        <v>#VALUE!</v>
      </c>
      <c r="AL114" s="48" t="e">
        <f t="shared" si="30"/>
        <v>#VALUE!</v>
      </c>
      <c r="AM114" s="48" t="e">
        <f t="shared" si="31"/>
        <v>#VALUE!</v>
      </c>
      <c r="AN114" s="48">
        <f t="shared" si="32"/>
        <v>0</v>
      </c>
      <c r="AO114" s="78">
        <f>IF(AND(I114="Dubai", K114="LSB"), Commission!$M$19, 0)</f>
        <v>0</v>
      </c>
      <c r="AP114" s="48" t="e">
        <f>IF(AN114="HSB", Commission!$F$2, IF(AN114="LSB", Commission!$F$3, "")) +AO114</f>
        <v>#VALUE!</v>
      </c>
      <c r="AQ114" s="79" t="e">
        <f t="shared" si="33"/>
        <v>#VALUE!</v>
      </c>
    </row>
    <row r="115" spans="13:43" x14ac:dyDescent="0.3">
      <c r="M115" s="48">
        <f t="shared" si="36"/>
        <v>0</v>
      </c>
      <c r="N115" s="48">
        <f t="shared" si="36"/>
        <v>0</v>
      </c>
      <c r="O115" s="48">
        <f t="shared" si="36"/>
        <v>0</v>
      </c>
      <c r="P115" s="48">
        <f t="shared" ca="1" si="24"/>
        <v>0</v>
      </c>
      <c r="Q115" s="48" t="str" cm="1">
        <f t="array" aca="1" ref="Q115" ca="1">IFERROR(INDEX('Base Premium '!P:P, MATCH(1, (VALUE(LEFT('Base Premium '!P:P, FIND("-", 'Base Premium '!P:P)-1)) &lt;= P115) * (VALUE(MID('Base Premium '!P:P, FIND("-", 'Base Premium '!P:P)+1, LEN('Base Premium '!P:P))) &gt;= P115), 0)), "No Match")</f>
        <v>0-5</v>
      </c>
      <c r="R115" s="48">
        <f t="shared" si="25"/>
        <v>0</v>
      </c>
      <c r="S115" s="48">
        <f t="shared" si="37"/>
        <v>0</v>
      </c>
      <c r="T115" s="48">
        <f t="shared" si="37"/>
        <v>0</v>
      </c>
      <c r="U115" s="48">
        <f t="shared" si="37"/>
        <v>0</v>
      </c>
      <c r="V115" s="48">
        <f t="shared" si="38"/>
        <v>0</v>
      </c>
      <c r="W115" s="48">
        <f t="shared" si="38"/>
        <v>0</v>
      </c>
      <c r="X115" s="48" t="str">
        <f t="shared" ca="1" si="27"/>
        <v>0-500</v>
      </c>
      <c r="Z115" s="78" t="str">
        <f>IF(Y115&lt;&gt;0, 'Benefits Calculation'!$T$4, "")</f>
        <v/>
      </c>
      <c r="AA115" s="48" t="str">
        <f>IF(Y115&lt;&gt;0, 'Benefits Calculation'!$U$4, "")</f>
        <v/>
      </c>
      <c r="AB115" s="48" t="s">
        <v>238</v>
      </c>
      <c r="AC115" s="48">
        <f>IF(AB115="YES", 'Benefits Calculation'!$AO$4, 0)</f>
        <v>0</v>
      </c>
      <c r="AD115" s="48">
        <f>IF(AC115="YES", 'Benefits Calculation'!$AP$4, 0)</f>
        <v>0</v>
      </c>
      <c r="AE115" s="48" t="e">
        <f t="shared" si="28"/>
        <v>#VALUE!</v>
      </c>
      <c r="AG115" s="78" t="str">
        <f>IF(Y115&lt;&gt;0, 'Existing child  Loading'!$F$2, "")</f>
        <v/>
      </c>
      <c r="AH115" s="78" t="e">
        <f>IF(Y115&lt;&gt;0, 'Existing child  Loading'!$M$2, "")/100</f>
        <v>#VALUE!</v>
      </c>
      <c r="AI115" s="78" t="e">
        <f>IF(Y115&lt;&gt;0, 'Existing child  Loading'!$J$2, "")/100</f>
        <v>#VALUE!</v>
      </c>
      <c r="AJ115" s="162">
        <f t="shared" si="35"/>
        <v>0</v>
      </c>
      <c r="AK115" s="78" t="e">
        <f t="shared" si="29"/>
        <v>#VALUE!</v>
      </c>
      <c r="AL115" s="48" t="e">
        <f t="shared" si="30"/>
        <v>#VALUE!</v>
      </c>
      <c r="AM115" s="48" t="e">
        <f t="shared" si="31"/>
        <v>#VALUE!</v>
      </c>
      <c r="AN115" s="48">
        <f t="shared" si="32"/>
        <v>0</v>
      </c>
      <c r="AO115" s="78">
        <f>IF(AND(I115="Dubai", K115="LSB"), Commission!$M$19, 0)</f>
        <v>0</v>
      </c>
      <c r="AP115" s="48" t="e">
        <f>IF(AN115="HSB", Commission!$F$2, IF(AN115="LSB", Commission!$F$3, "")) +AO115</f>
        <v>#VALUE!</v>
      </c>
      <c r="AQ115" s="79" t="e">
        <f t="shared" si="33"/>
        <v>#VALUE!</v>
      </c>
    </row>
    <row r="116" spans="13:43" x14ac:dyDescent="0.3">
      <c r="M116" s="48">
        <f t="shared" si="36"/>
        <v>0</v>
      </c>
      <c r="N116" s="48">
        <f t="shared" si="36"/>
        <v>0</v>
      </c>
      <c r="O116" s="48">
        <f t="shared" si="36"/>
        <v>0</v>
      </c>
      <c r="P116" s="48">
        <f t="shared" ca="1" si="24"/>
        <v>0</v>
      </c>
      <c r="Q116" s="48" t="str" cm="1">
        <f t="array" aca="1" ref="Q116" ca="1">IFERROR(INDEX('Base Premium '!P:P, MATCH(1, (VALUE(LEFT('Base Premium '!P:P, FIND("-", 'Base Premium '!P:P)-1)) &lt;= P116) * (VALUE(MID('Base Premium '!P:P, FIND("-", 'Base Premium '!P:P)+1, LEN('Base Premium '!P:P))) &gt;= P116), 0)), "No Match")</f>
        <v>0-5</v>
      </c>
      <c r="R116" s="48">
        <f t="shared" si="25"/>
        <v>0</v>
      </c>
      <c r="S116" s="48">
        <f t="shared" si="37"/>
        <v>0</v>
      </c>
      <c r="T116" s="48">
        <f t="shared" si="37"/>
        <v>0</v>
      </c>
      <c r="U116" s="48">
        <f t="shared" si="37"/>
        <v>0</v>
      </c>
      <c r="V116" s="48">
        <f t="shared" si="38"/>
        <v>0</v>
      </c>
      <c r="W116" s="48">
        <f t="shared" si="38"/>
        <v>0</v>
      </c>
      <c r="X116" s="48" t="str">
        <f t="shared" ca="1" si="27"/>
        <v>0-500</v>
      </c>
      <c r="Z116" s="78" t="str">
        <f>IF(Y116&lt;&gt;0, 'Benefits Calculation'!$T$4, "")</f>
        <v/>
      </c>
      <c r="AA116" s="48" t="str">
        <f>IF(Y116&lt;&gt;0, 'Benefits Calculation'!$U$4, "")</f>
        <v/>
      </c>
      <c r="AB116" s="48" t="s">
        <v>238</v>
      </c>
      <c r="AC116" s="48">
        <f>IF(AB116="YES", 'Benefits Calculation'!$AO$4, 0)</f>
        <v>0</v>
      </c>
      <c r="AD116" s="48">
        <f>IF(AC116="YES", 'Benefits Calculation'!$AP$4, 0)</f>
        <v>0</v>
      </c>
      <c r="AE116" s="48" t="e">
        <f t="shared" si="28"/>
        <v>#VALUE!</v>
      </c>
      <c r="AG116" s="78" t="str">
        <f>IF(Y116&lt;&gt;0, 'Existing child  Loading'!$F$2, "")</f>
        <v/>
      </c>
      <c r="AH116" s="78" t="e">
        <f>IF(Y116&lt;&gt;0, 'Existing child  Loading'!$M$2, "")/100</f>
        <v>#VALUE!</v>
      </c>
      <c r="AI116" s="78" t="e">
        <f>IF(Y116&lt;&gt;0, 'Existing child  Loading'!$J$2, "")/100</f>
        <v>#VALUE!</v>
      </c>
      <c r="AJ116" s="162">
        <f t="shared" si="35"/>
        <v>0</v>
      </c>
      <c r="AK116" s="78" t="e">
        <f t="shared" si="29"/>
        <v>#VALUE!</v>
      </c>
      <c r="AL116" s="48" t="e">
        <f t="shared" si="30"/>
        <v>#VALUE!</v>
      </c>
      <c r="AM116" s="48" t="e">
        <f t="shared" si="31"/>
        <v>#VALUE!</v>
      </c>
      <c r="AN116" s="48">
        <f t="shared" si="32"/>
        <v>0</v>
      </c>
      <c r="AO116" s="78">
        <f>IF(AND(I116="Dubai", K116="LSB"), Commission!$M$19, 0)</f>
        <v>0</v>
      </c>
      <c r="AP116" s="48" t="e">
        <f>IF(AN116="HSB", Commission!$F$2, IF(AN116="LSB", Commission!$F$3, "")) +AO116</f>
        <v>#VALUE!</v>
      </c>
      <c r="AQ116" s="79" t="e">
        <f t="shared" si="33"/>
        <v>#VALUE!</v>
      </c>
    </row>
    <row r="117" spans="13:43" x14ac:dyDescent="0.3">
      <c r="M117" s="48">
        <f t="shared" si="36"/>
        <v>0</v>
      </c>
      <c r="N117" s="48">
        <f t="shared" si="36"/>
        <v>0</v>
      </c>
      <c r="O117" s="48">
        <f t="shared" si="36"/>
        <v>0</v>
      </c>
      <c r="P117" s="48">
        <f t="shared" ca="1" si="24"/>
        <v>0</v>
      </c>
      <c r="Q117" s="48" t="str" cm="1">
        <f t="array" aca="1" ref="Q117" ca="1">IFERROR(INDEX('Base Premium '!P:P, MATCH(1, (VALUE(LEFT('Base Premium '!P:P, FIND("-", 'Base Premium '!P:P)-1)) &lt;= P117) * (VALUE(MID('Base Premium '!P:P, FIND("-", 'Base Premium '!P:P)+1, LEN('Base Premium '!P:P))) &gt;= P117), 0)), "No Match")</f>
        <v>0-5</v>
      </c>
      <c r="R117" s="48">
        <f t="shared" si="25"/>
        <v>0</v>
      </c>
      <c r="S117" s="48">
        <f t="shared" si="37"/>
        <v>0</v>
      </c>
      <c r="T117" s="48">
        <f t="shared" si="37"/>
        <v>0</v>
      </c>
      <c r="U117" s="48">
        <f t="shared" si="37"/>
        <v>0</v>
      </c>
      <c r="V117" s="48">
        <f t="shared" si="38"/>
        <v>0</v>
      </c>
      <c r="W117" s="48">
        <f t="shared" si="38"/>
        <v>0</v>
      </c>
      <c r="X117" s="48" t="str">
        <f t="shared" ca="1" si="27"/>
        <v>0-500</v>
      </c>
      <c r="Z117" s="78" t="str">
        <f>IF(Y117&lt;&gt;0, 'Benefits Calculation'!$T$4, "")</f>
        <v/>
      </c>
      <c r="AA117" s="48" t="str">
        <f>IF(Y117&lt;&gt;0, 'Benefits Calculation'!$U$4, "")</f>
        <v/>
      </c>
      <c r="AB117" s="48" t="s">
        <v>238</v>
      </c>
      <c r="AC117" s="48">
        <f>IF(AB117="YES", 'Benefits Calculation'!$AO$4, 0)</f>
        <v>0</v>
      </c>
      <c r="AD117" s="48">
        <f>IF(AC117="YES", 'Benefits Calculation'!$AP$4, 0)</f>
        <v>0</v>
      </c>
      <c r="AE117" s="48" t="e">
        <f t="shared" si="28"/>
        <v>#VALUE!</v>
      </c>
      <c r="AG117" s="78" t="str">
        <f>IF(Y117&lt;&gt;0, 'Existing child  Loading'!$F$2, "")</f>
        <v/>
      </c>
      <c r="AH117" s="78" t="e">
        <f>IF(Y117&lt;&gt;0, 'Existing child  Loading'!$M$2, "")/100</f>
        <v>#VALUE!</v>
      </c>
      <c r="AI117" s="78" t="e">
        <f>IF(Y117&lt;&gt;0, 'Existing child  Loading'!$J$2, "")/100</f>
        <v>#VALUE!</v>
      </c>
      <c r="AJ117" s="162">
        <f t="shared" si="35"/>
        <v>0</v>
      </c>
      <c r="AK117" s="78" t="e">
        <f t="shared" si="29"/>
        <v>#VALUE!</v>
      </c>
      <c r="AL117" s="48" t="e">
        <f t="shared" si="30"/>
        <v>#VALUE!</v>
      </c>
      <c r="AM117" s="48" t="e">
        <f t="shared" si="31"/>
        <v>#VALUE!</v>
      </c>
      <c r="AN117" s="48">
        <f t="shared" si="32"/>
        <v>0</v>
      </c>
      <c r="AO117" s="78">
        <f>IF(AND(I117="Dubai", K117="LSB"), Commission!$M$19, 0)</f>
        <v>0</v>
      </c>
      <c r="AP117" s="48" t="e">
        <f>IF(AN117="HSB", Commission!$F$2, IF(AN117="LSB", Commission!$F$3, "")) +AO117</f>
        <v>#VALUE!</v>
      </c>
      <c r="AQ117" s="79" t="e">
        <f t="shared" si="33"/>
        <v>#VALUE!</v>
      </c>
    </row>
    <row r="118" spans="13:43" x14ac:dyDescent="0.3">
      <c r="M118" s="48">
        <f t="shared" si="36"/>
        <v>0</v>
      </c>
      <c r="N118" s="48">
        <f t="shared" si="36"/>
        <v>0</v>
      </c>
      <c r="O118" s="48">
        <f t="shared" si="36"/>
        <v>0</v>
      </c>
      <c r="P118" s="48">
        <f t="shared" ca="1" si="24"/>
        <v>0</v>
      </c>
      <c r="Q118" s="48" t="str" cm="1">
        <f t="array" aca="1" ref="Q118" ca="1">IFERROR(INDEX('Base Premium '!P:P, MATCH(1, (VALUE(LEFT('Base Premium '!P:P, FIND("-", 'Base Premium '!P:P)-1)) &lt;= P118) * (VALUE(MID('Base Premium '!P:P, FIND("-", 'Base Premium '!P:P)+1, LEN('Base Premium '!P:P))) &gt;= P118), 0)), "No Match")</f>
        <v>0-5</v>
      </c>
      <c r="R118" s="48">
        <f t="shared" si="25"/>
        <v>0</v>
      </c>
      <c r="S118" s="48">
        <f t="shared" si="37"/>
        <v>0</v>
      </c>
      <c r="T118" s="48">
        <f t="shared" si="37"/>
        <v>0</v>
      </c>
      <c r="U118" s="48">
        <f t="shared" si="37"/>
        <v>0</v>
      </c>
      <c r="V118" s="48">
        <f t="shared" si="38"/>
        <v>0</v>
      </c>
      <c r="W118" s="48">
        <f t="shared" si="38"/>
        <v>0</v>
      </c>
      <c r="X118" s="48" t="str">
        <f t="shared" ca="1" si="27"/>
        <v>0-500</v>
      </c>
      <c r="Z118" s="78" t="str">
        <f>IF(Y118&lt;&gt;0, 'Benefits Calculation'!$T$4, "")</f>
        <v/>
      </c>
      <c r="AA118" s="48" t="str">
        <f>IF(Y118&lt;&gt;0, 'Benefits Calculation'!$U$4, "")</f>
        <v/>
      </c>
      <c r="AB118" s="48" t="s">
        <v>238</v>
      </c>
      <c r="AC118" s="48">
        <f>IF(AB118="YES", 'Benefits Calculation'!$AO$4, 0)</f>
        <v>0</v>
      </c>
      <c r="AD118" s="48">
        <f>IF(AC118="YES", 'Benefits Calculation'!$AP$4, 0)</f>
        <v>0</v>
      </c>
      <c r="AE118" s="48" t="e">
        <f t="shared" si="28"/>
        <v>#VALUE!</v>
      </c>
      <c r="AG118" s="78" t="str">
        <f>IF(Y118&lt;&gt;0, 'Existing child  Loading'!$F$2, "")</f>
        <v/>
      </c>
      <c r="AH118" s="78" t="e">
        <f>IF(Y118&lt;&gt;0, 'Existing child  Loading'!$M$2, "")/100</f>
        <v>#VALUE!</v>
      </c>
      <c r="AI118" s="78" t="e">
        <f>IF(Y118&lt;&gt;0, 'Existing child  Loading'!$J$2, "")/100</f>
        <v>#VALUE!</v>
      </c>
      <c r="AJ118" s="162">
        <f t="shared" si="35"/>
        <v>0</v>
      </c>
      <c r="AK118" s="78" t="e">
        <f t="shared" si="29"/>
        <v>#VALUE!</v>
      </c>
      <c r="AL118" s="48" t="e">
        <f t="shared" si="30"/>
        <v>#VALUE!</v>
      </c>
      <c r="AM118" s="48" t="e">
        <f t="shared" si="31"/>
        <v>#VALUE!</v>
      </c>
      <c r="AN118" s="48">
        <f t="shared" si="32"/>
        <v>0</v>
      </c>
      <c r="AO118" s="78">
        <f>IF(AND(I118="Dubai", K118="LSB"), Commission!$M$19, 0)</f>
        <v>0</v>
      </c>
      <c r="AP118" s="48" t="e">
        <f>IF(AN118="HSB", Commission!$F$2, IF(AN118="LSB", Commission!$F$3, "")) +AO118</f>
        <v>#VALUE!</v>
      </c>
      <c r="AQ118" s="79" t="e">
        <f t="shared" si="33"/>
        <v>#VALUE!</v>
      </c>
    </row>
    <row r="119" spans="13:43" x14ac:dyDescent="0.3">
      <c r="M119" s="48">
        <f t="shared" si="36"/>
        <v>0</v>
      </c>
      <c r="N119" s="48">
        <f t="shared" si="36"/>
        <v>0</v>
      </c>
      <c r="O119" s="48">
        <f t="shared" si="36"/>
        <v>0</v>
      </c>
      <c r="P119" s="48">
        <f t="shared" ca="1" si="24"/>
        <v>0</v>
      </c>
      <c r="Q119" s="48" t="str" cm="1">
        <f t="array" aca="1" ref="Q119" ca="1">IFERROR(INDEX('Base Premium '!P:P, MATCH(1, (VALUE(LEFT('Base Premium '!P:P, FIND("-", 'Base Premium '!P:P)-1)) &lt;= P119) * (VALUE(MID('Base Premium '!P:P, FIND("-", 'Base Premium '!P:P)+1, LEN('Base Premium '!P:P))) &gt;= P119), 0)), "No Match")</f>
        <v>0-5</v>
      </c>
      <c r="R119" s="48">
        <f t="shared" si="25"/>
        <v>0</v>
      </c>
      <c r="S119" s="48">
        <f t="shared" si="37"/>
        <v>0</v>
      </c>
      <c r="T119" s="48">
        <f t="shared" si="37"/>
        <v>0</v>
      </c>
      <c r="U119" s="48">
        <f t="shared" si="37"/>
        <v>0</v>
      </c>
      <c r="V119" s="48">
        <f t="shared" si="38"/>
        <v>0</v>
      </c>
      <c r="W119" s="48">
        <f t="shared" si="38"/>
        <v>0</v>
      </c>
      <c r="X119" s="48" t="str">
        <f t="shared" ca="1" si="27"/>
        <v>0-500</v>
      </c>
      <c r="Z119" s="78" t="str">
        <f>IF(Y119&lt;&gt;0, 'Benefits Calculation'!$T$4, "")</f>
        <v/>
      </c>
      <c r="AA119" s="48" t="str">
        <f>IF(Y119&lt;&gt;0, 'Benefits Calculation'!$U$4, "")</f>
        <v/>
      </c>
      <c r="AB119" s="48" t="s">
        <v>238</v>
      </c>
      <c r="AC119" s="48">
        <f>IF(AB119="YES", 'Benefits Calculation'!$AO$4, 0)</f>
        <v>0</v>
      </c>
      <c r="AD119" s="48">
        <f>IF(AC119="YES", 'Benefits Calculation'!$AP$4, 0)</f>
        <v>0</v>
      </c>
      <c r="AE119" s="48" t="e">
        <f t="shared" si="28"/>
        <v>#VALUE!</v>
      </c>
      <c r="AG119" s="78" t="str">
        <f>IF(Y119&lt;&gt;0, 'Existing child  Loading'!$F$2, "")</f>
        <v/>
      </c>
      <c r="AH119" s="78" t="e">
        <f>IF(Y119&lt;&gt;0, 'Existing child  Loading'!$M$2, "")/100</f>
        <v>#VALUE!</v>
      </c>
      <c r="AI119" s="78" t="e">
        <f>IF(Y119&lt;&gt;0, 'Existing child  Loading'!$J$2, "")/100</f>
        <v>#VALUE!</v>
      </c>
      <c r="AJ119" s="162">
        <f t="shared" si="35"/>
        <v>0</v>
      </c>
      <c r="AK119" s="78" t="e">
        <f t="shared" si="29"/>
        <v>#VALUE!</v>
      </c>
      <c r="AL119" s="48" t="e">
        <f t="shared" si="30"/>
        <v>#VALUE!</v>
      </c>
      <c r="AM119" s="48" t="e">
        <f t="shared" si="31"/>
        <v>#VALUE!</v>
      </c>
      <c r="AN119" s="48">
        <f t="shared" si="32"/>
        <v>0</v>
      </c>
      <c r="AO119" s="78">
        <f>IF(AND(I119="Dubai", K119="LSB"), Commission!$M$19, 0)</f>
        <v>0</v>
      </c>
      <c r="AP119" s="48" t="e">
        <f>IF(AN119="HSB", Commission!$F$2, IF(AN119="LSB", Commission!$F$3, "")) +AO119</f>
        <v>#VALUE!</v>
      </c>
      <c r="AQ119" s="79" t="e">
        <f t="shared" si="33"/>
        <v>#VALUE!</v>
      </c>
    </row>
    <row r="120" spans="13:43" x14ac:dyDescent="0.3">
      <c r="M120" s="48">
        <f t="shared" si="36"/>
        <v>0</v>
      </c>
      <c r="N120" s="48">
        <f t="shared" si="36"/>
        <v>0</v>
      </c>
      <c r="O120" s="48">
        <f t="shared" si="36"/>
        <v>0</v>
      </c>
      <c r="P120" s="48">
        <f t="shared" ca="1" si="24"/>
        <v>0</v>
      </c>
      <c r="Q120" s="48" t="str" cm="1">
        <f t="array" aca="1" ref="Q120" ca="1">IFERROR(INDEX('Base Premium '!P:P, MATCH(1, (VALUE(LEFT('Base Premium '!P:P, FIND("-", 'Base Premium '!P:P)-1)) &lt;= P120) * (VALUE(MID('Base Premium '!P:P, FIND("-", 'Base Premium '!P:P)+1, LEN('Base Premium '!P:P))) &gt;= P120), 0)), "No Match")</f>
        <v>0-5</v>
      </c>
      <c r="R120" s="48">
        <f t="shared" si="25"/>
        <v>0</v>
      </c>
      <c r="S120" s="48">
        <f t="shared" si="37"/>
        <v>0</v>
      </c>
      <c r="T120" s="48">
        <f t="shared" si="37"/>
        <v>0</v>
      </c>
      <c r="U120" s="48">
        <f t="shared" si="37"/>
        <v>0</v>
      </c>
      <c r="V120" s="48">
        <f t="shared" si="38"/>
        <v>0</v>
      </c>
      <c r="W120" s="48">
        <f t="shared" si="38"/>
        <v>0</v>
      </c>
      <c r="X120" s="48" t="str">
        <f t="shared" ca="1" si="27"/>
        <v>0-500</v>
      </c>
      <c r="Z120" s="78" t="str">
        <f>IF(Y120&lt;&gt;0, 'Benefits Calculation'!$T$4, "")</f>
        <v/>
      </c>
      <c r="AA120" s="48" t="str">
        <f>IF(Y120&lt;&gt;0, 'Benefits Calculation'!$U$4, "")</f>
        <v/>
      </c>
      <c r="AB120" s="48" t="s">
        <v>238</v>
      </c>
      <c r="AC120" s="48">
        <f>IF(AB120="YES", 'Benefits Calculation'!$AO$4, 0)</f>
        <v>0</v>
      </c>
      <c r="AD120" s="48">
        <f>IF(AC120="YES", 'Benefits Calculation'!$AP$4, 0)</f>
        <v>0</v>
      </c>
      <c r="AE120" s="48" t="e">
        <f t="shared" si="28"/>
        <v>#VALUE!</v>
      </c>
      <c r="AG120" s="78" t="str">
        <f>IF(Y120&lt;&gt;0, 'Existing child  Loading'!$F$2, "")</f>
        <v/>
      </c>
      <c r="AH120" s="78" t="e">
        <f>IF(Y120&lt;&gt;0, 'Existing child  Loading'!$M$2, "")/100</f>
        <v>#VALUE!</v>
      </c>
      <c r="AI120" s="78" t="e">
        <f>IF(Y120&lt;&gt;0, 'Existing child  Loading'!$J$2, "")/100</f>
        <v>#VALUE!</v>
      </c>
      <c r="AJ120" s="162">
        <f t="shared" si="35"/>
        <v>0</v>
      </c>
      <c r="AK120" s="78" t="e">
        <f t="shared" si="29"/>
        <v>#VALUE!</v>
      </c>
      <c r="AL120" s="48" t="e">
        <f t="shared" si="30"/>
        <v>#VALUE!</v>
      </c>
      <c r="AM120" s="48" t="e">
        <f t="shared" si="31"/>
        <v>#VALUE!</v>
      </c>
      <c r="AN120" s="48">
        <f t="shared" si="32"/>
        <v>0</v>
      </c>
      <c r="AO120" s="78">
        <f>IF(AND(I120="Dubai", K120="LSB"), Commission!$M$19, 0)</f>
        <v>0</v>
      </c>
      <c r="AP120" s="48" t="e">
        <f>IF(AN120="HSB", Commission!$F$2, IF(AN120="LSB", Commission!$F$3, "")) +AO120</f>
        <v>#VALUE!</v>
      </c>
      <c r="AQ120" s="79" t="e">
        <f t="shared" si="33"/>
        <v>#VALUE!</v>
      </c>
    </row>
    <row r="121" spans="13:43" x14ac:dyDescent="0.3">
      <c r="M121" s="48">
        <f t="shared" si="36"/>
        <v>0</v>
      </c>
      <c r="N121" s="48">
        <f t="shared" si="36"/>
        <v>0</v>
      </c>
      <c r="O121" s="48">
        <f t="shared" si="36"/>
        <v>0</v>
      </c>
      <c r="P121" s="48">
        <f t="shared" ca="1" si="24"/>
        <v>0</v>
      </c>
      <c r="Q121" s="48" t="str" cm="1">
        <f t="array" aca="1" ref="Q121" ca="1">IFERROR(INDEX('Base Premium '!P:P, MATCH(1, (VALUE(LEFT('Base Premium '!P:P, FIND("-", 'Base Premium '!P:P)-1)) &lt;= P121) * (VALUE(MID('Base Premium '!P:P, FIND("-", 'Base Premium '!P:P)+1, LEN('Base Premium '!P:P))) &gt;= P121), 0)), "No Match")</f>
        <v>0-5</v>
      </c>
      <c r="R121" s="48">
        <f t="shared" si="25"/>
        <v>0</v>
      </c>
      <c r="S121" s="48">
        <f t="shared" si="37"/>
        <v>0</v>
      </c>
      <c r="T121" s="48">
        <f t="shared" si="37"/>
        <v>0</v>
      </c>
      <c r="U121" s="48">
        <f t="shared" si="37"/>
        <v>0</v>
      </c>
      <c r="V121" s="48">
        <f t="shared" si="38"/>
        <v>0</v>
      </c>
      <c r="W121" s="48">
        <f t="shared" si="38"/>
        <v>0</v>
      </c>
      <c r="X121" s="48" t="str">
        <f t="shared" ca="1" si="27"/>
        <v>0-500</v>
      </c>
      <c r="Z121" s="78" t="str">
        <f>IF(Y121&lt;&gt;0, 'Benefits Calculation'!$T$4, "")</f>
        <v/>
      </c>
      <c r="AA121" s="48" t="str">
        <f>IF(Y121&lt;&gt;0, 'Benefits Calculation'!$U$4, "")</f>
        <v/>
      </c>
      <c r="AB121" s="48" t="s">
        <v>238</v>
      </c>
      <c r="AC121" s="48">
        <f>IF(AB121="YES", 'Benefits Calculation'!$AO$4, 0)</f>
        <v>0</v>
      </c>
      <c r="AD121" s="48">
        <f>IF(AC121="YES", 'Benefits Calculation'!$AP$4, 0)</f>
        <v>0</v>
      </c>
      <c r="AE121" s="48" t="e">
        <f t="shared" si="28"/>
        <v>#VALUE!</v>
      </c>
      <c r="AG121" s="78" t="str">
        <f>IF(Y121&lt;&gt;0, 'Existing child  Loading'!$F$2, "")</f>
        <v/>
      </c>
      <c r="AH121" s="78" t="e">
        <f>IF(Y121&lt;&gt;0, 'Existing child  Loading'!$M$2, "")/100</f>
        <v>#VALUE!</v>
      </c>
      <c r="AI121" s="78" t="e">
        <f>IF(Y121&lt;&gt;0, 'Existing child  Loading'!$J$2, "")/100</f>
        <v>#VALUE!</v>
      </c>
      <c r="AJ121" s="162">
        <f t="shared" si="35"/>
        <v>0</v>
      </c>
      <c r="AK121" s="78" t="e">
        <f t="shared" si="29"/>
        <v>#VALUE!</v>
      </c>
      <c r="AL121" s="48" t="e">
        <f t="shared" si="30"/>
        <v>#VALUE!</v>
      </c>
      <c r="AM121" s="48" t="e">
        <f t="shared" si="31"/>
        <v>#VALUE!</v>
      </c>
      <c r="AN121" s="48">
        <f t="shared" si="32"/>
        <v>0</v>
      </c>
      <c r="AO121" s="78">
        <f>IF(AND(I121="Dubai", K121="LSB"), Commission!$M$19, 0)</f>
        <v>0</v>
      </c>
      <c r="AP121" s="48" t="e">
        <f>IF(AN121="HSB", Commission!$F$2, IF(AN121="LSB", Commission!$F$3, "")) +AO121</f>
        <v>#VALUE!</v>
      </c>
      <c r="AQ121" s="79" t="e">
        <f t="shared" si="33"/>
        <v>#VALUE!</v>
      </c>
    </row>
    <row r="122" spans="13:43" x14ac:dyDescent="0.3">
      <c r="M122" s="48">
        <f t="shared" si="36"/>
        <v>0</v>
      </c>
      <c r="N122" s="48">
        <f t="shared" si="36"/>
        <v>0</v>
      </c>
      <c r="O122" s="48">
        <f t="shared" si="36"/>
        <v>0</v>
      </c>
      <c r="P122" s="48">
        <f t="shared" ca="1" si="24"/>
        <v>0</v>
      </c>
      <c r="Q122" s="48" t="str" cm="1">
        <f t="array" aca="1" ref="Q122" ca="1">IFERROR(INDEX('Base Premium '!P:P, MATCH(1, (VALUE(LEFT('Base Premium '!P:P, FIND("-", 'Base Premium '!P:P)-1)) &lt;= P122) * (VALUE(MID('Base Premium '!P:P, FIND("-", 'Base Premium '!P:P)+1, LEN('Base Premium '!P:P))) &gt;= P122), 0)), "No Match")</f>
        <v>0-5</v>
      </c>
      <c r="R122" s="48">
        <f t="shared" si="25"/>
        <v>0</v>
      </c>
      <c r="S122" s="48">
        <f t="shared" si="37"/>
        <v>0</v>
      </c>
      <c r="T122" s="48">
        <f t="shared" si="37"/>
        <v>0</v>
      </c>
      <c r="U122" s="48">
        <f t="shared" si="37"/>
        <v>0</v>
      </c>
      <c r="V122" s="48">
        <f t="shared" si="38"/>
        <v>0</v>
      </c>
      <c r="W122" s="48">
        <f t="shared" si="38"/>
        <v>0</v>
      </c>
      <c r="X122" s="48" t="str">
        <f t="shared" ca="1" si="27"/>
        <v>0-500</v>
      </c>
      <c r="Z122" s="78" t="str">
        <f>IF(Y122&lt;&gt;0, 'Benefits Calculation'!$T$4, "")</f>
        <v/>
      </c>
      <c r="AA122" s="48" t="str">
        <f>IF(Y122&lt;&gt;0, 'Benefits Calculation'!$U$4, "")</f>
        <v/>
      </c>
      <c r="AB122" s="48" t="s">
        <v>238</v>
      </c>
      <c r="AC122" s="48">
        <f>IF(AB122="YES", 'Benefits Calculation'!$AO$4, 0)</f>
        <v>0</v>
      </c>
      <c r="AD122" s="48">
        <f>IF(AC122="YES", 'Benefits Calculation'!$AP$4, 0)</f>
        <v>0</v>
      </c>
      <c r="AE122" s="48" t="e">
        <f t="shared" si="28"/>
        <v>#VALUE!</v>
      </c>
      <c r="AG122" s="78" t="str">
        <f>IF(Y122&lt;&gt;0, 'Existing child  Loading'!$F$2, "")</f>
        <v/>
      </c>
      <c r="AH122" s="78" t="e">
        <f>IF(Y122&lt;&gt;0, 'Existing child  Loading'!$M$2, "")/100</f>
        <v>#VALUE!</v>
      </c>
      <c r="AI122" s="78" t="e">
        <f>IF(Y122&lt;&gt;0, 'Existing child  Loading'!$J$2, "")/100</f>
        <v>#VALUE!</v>
      </c>
      <c r="AJ122" s="162">
        <f t="shared" si="35"/>
        <v>0</v>
      </c>
      <c r="AK122" s="78" t="e">
        <f t="shared" si="29"/>
        <v>#VALUE!</v>
      </c>
      <c r="AL122" s="48" t="e">
        <f t="shared" si="30"/>
        <v>#VALUE!</v>
      </c>
      <c r="AM122" s="48" t="e">
        <f t="shared" si="31"/>
        <v>#VALUE!</v>
      </c>
      <c r="AN122" s="48">
        <f t="shared" si="32"/>
        <v>0</v>
      </c>
      <c r="AO122" s="78">
        <f>IF(AND(I122="Dubai", K122="LSB"), Commission!$M$19, 0)</f>
        <v>0</v>
      </c>
      <c r="AP122" s="48" t="e">
        <f>IF(AN122="HSB", Commission!$F$2, IF(AN122="LSB", Commission!$F$3, "")) +AO122</f>
        <v>#VALUE!</v>
      </c>
      <c r="AQ122" s="79" t="e">
        <f t="shared" si="33"/>
        <v>#VALUE!</v>
      </c>
    </row>
    <row r="123" spans="13:43" x14ac:dyDescent="0.3">
      <c r="M123" s="48">
        <f t="shared" si="36"/>
        <v>0</v>
      </c>
      <c r="N123" s="48">
        <f t="shared" si="36"/>
        <v>0</v>
      </c>
      <c r="O123" s="48">
        <f t="shared" si="36"/>
        <v>0</v>
      </c>
      <c r="P123" s="48">
        <f t="shared" ca="1" si="24"/>
        <v>0</v>
      </c>
      <c r="Q123" s="48" t="str" cm="1">
        <f t="array" aca="1" ref="Q123" ca="1">IFERROR(INDEX('Base Premium '!P:P, MATCH(1, (VALUE(LEFT('Base Premium '!P:P, FIND("-", 'Base Premium '!P:P)-1)) &lt;= P123) * (VALUE(MID('Base Premium '!P:P, FIND("-", 'Base Premium '!P:P)+1, LEN('Base Premium '!P:P))) &gt;= P123), 0)), "No Match")</f>
        <v>0-5</v>
      </c>
      <c r="R123" s="48">
        <f t="shared" si="25"/>
        <v>0</v>
      </c>
      <c r="S123" s="48">
        <f t="shared" si="37"/>
        <v>0</v>
      </c>
      <c r="T123" s="48">
        <f t="shared" si="37"/>
        <v>0</v>
      </c>
      <c r="U123" s="48">
        <f t="shared" si="37"/>
        <v>0</v>
      </c>
      <c r="V123" s="48">
        <f t="shared" si="38"/>
        <v>0</v>
      </c>
      <c r="W123" s="48">
        <f t="shared" si="38"/>
        <v>0</v>
      </c>
      <c r="X123" s="48" t="str">
        <f t="shared" ca="1" si="27"/>
        <v>0-500</v>
      </c>
      <c r="Z123" s="78" t="str">
        <f>IF(Y123&lt;&gt;0, 'Benefits Calculation'!$T$4, "")</f>
        <v/>
      </c>
      <c r="AA123" s="48" t="str">
        <f>IF(Y123&lt;&gt;0, 'Benefits Calculation'!$U$4, "")</f>
        <v/>
      </c>
      <c r="AB123" s="48" t="s">
        <v>238</v>
      </c>
      <c r="AC123" s="48">
        <f>IF(AB123="YES", 'Benefits Calculation'!$AO$4, 0)</f>
        <v>0</v>
      </c>
      <c r="AD123" s="48">
        <f>IF(AC123="YES", 'Benefits Calculation'!$AP$4, 0)</f>
        <v>0</v>
      </c>
      <c r="AE123" s="48" t="e">
        <f t="shared" si="28"/>
        <v>#VALUE!</v>
      </c>
      <c r="AG123" s="78" t="str">
        <f>IF(Y123&lt;&gt;0, 'Existing child  Loading'!$F$2, "")</f>
        <v/>
      </c>
      <c r="AH123" s="78" t="e">
        <f>IF(Y123&lt;&gt;0, 'Existing child  Loading'!$M$2, "")/100</f>
        <v>#VALUE!</v>
      </c>
      <c r="AI123" s="78" t="e">
        <f>IF(Y123&lt;&gt;0, 'Existing child  Loading'!$J$2, "")/100</f>
        <v>#VALUE!</v>
      </c>
      <c r="AJ123" s="162">
        <f t="shared" si="35"/>
        <v>0</v>
      </c>
      <c r="AK123" s="78" t="e">
        <f t="shared" si="29"/>
        <v>#VALUE!</v>
      </c>
      <c r="AL123" s="48" t="e">
        <f t="shared" si="30"/>
        <v>#VALUE!</v>
      </c>
      <c r="AM123" s="48" t="e">
        <f t="shared" si="31"/>
        <v>#VALUE!</v>
      </c>
      <c r="AN123" s="48">
        <f t="shared" si="32"/>
        <v>0</v>
      </c>
      <c r="AO123" s="78">
        <f>IF(AND(I123="Dubai", K123="LSB"), Commission!$M$19, 0)</f>
        <v>0</v>
      </c>
      <c r="AP123" s="48" t="e">
        <f>IF(AN123="HSB", Commission!$F$2, IF(AN123="LSB", Commission!$F$3, "")) +AO123</f>
        <v>#VALUE!</v>
      </c>
      <c r="AQ123" s="79" t="e">
        <f t="shared" si="33"/>
        <v>#VALUE!</v>
      </c>
    </row>
    <row r="124" spans="13:43" x14ac:dyDescent="0.3">
      <c r="M124" s="48">
        <f t="shared" si="36"/>
        <v>0</v>
      </c>
      <c r="N124" s="48">
        <f t="shared" si="36"/>
        <v>0</v>
      </c>
      <c r="O124" s="48">
        <f t="shared" si="36"/>
        <v>0</v>
      </c>
      <c r="P124" s="48">
        <f t="shared" ca="1" si="24"/>
        <v>0</v>
      </c>
      <c r="Q124" s="48" t="str" cm="1">
        <f t="array" aca="1" ref="Q124" ca="1">IFERROR(INDEX('Base Premium '!P:P, MATCH(1, (VALUE(LEFT('Base Premium '!P:P, FIND("-", 'Base Premium '!P:P)-1)) &lt;= P124) * (VALUE(MID('Base Premium '!P:P, FIND("-", 'Base Premium '!P:P)+1, LEN('Base Premium '!P:P))) &gt;= P124), 0)), "No Match")</f>
        <v>0-5</v>
      </c>
      <c r="R124" s="48">
        <f t="shared" si="25"/>
        <v>0</v>
      </c>
      <c r="S124" s="48">
        <f t="shared" si="37"/>
        <v>0</v>
      </c>
      <c r="T124" s="48">
        <f t="shared" si="37"/>
        <v>0</v>
      </c>
      <c r="U124" s="48">
        <f t="shared" si="37"/>
        <v>0</v>
      </c>
      <c r="V124" s="48">
        <f t="shared" si="38"/>
        <v>0</v>
      </c>
      <c r="W124" s="48">
        <f t="shared" si="38"/>
        <v>0</v>
      </c>
      <c r="X124" s="48" t="str">
        <f t="shared" ca="1" si="27"/>
        <v>0-500</v>
      </c>
      <c r="Z124" s="78" t="str">
        <f>IF(Y124&lt;&gt;0, 'Benefits Calculation'!$T$4, "")</f>
        <v/>
      </c>
      <c r="AA124" s="48" t="str">
        <f>IF(Y124&lt;&gt;0, 'Benefits Calculation'!$U$4, "")</f>
        <v/>
      </c>
      <c r="AB124" s="48" t="s">
        <v>238</v>
      </c>
      <c r="AC124" s="48">
        <f>IF(AB124="YES", 'Benefits Calculation'!$AO$4, 0)</f>
        <v>0</v>
      </c>
      <c r="AD124" s="48">
        <f>IF(AC124="YES", 'Benefits Calculation'!$AP$4, 0)</f>
        <v>0</v>
      </c>
      <c r="AE124" s="48" t="e">
        <f t="shared" si="28"/>
        <v>#VALUE!</v>
      </c>
      <c r="AG124" s="78" t="str">
        <f>IF(Y124&lt;&gt;0, 'Existing child  Loading'!$F$2, "")</f>
        <v/>
      </c>
      <c r="AH124" s="78" t="e">
        <f>IF(Y124&lt;&gt;0, 'Existing child  Loading'!$M$2, "")/100</f>
        <v>#VALUE!</v>
      </c>
      <c r="AI124" s="78" t="e">
        <f>IF(Y124&lt;&gt;0, 'Existing child  Loading'!$J$2, "")/100</f>
        <v>#VALUE!</v>
      </c>
      <c r="AJ124" s="162">
        <f t="shared" si="35"/>
        <v>0</v>
      </c>
      <c r="AK124" s="78" t="e">
        <f t="shared" si="29"/>
        <v>#VALUE!</v>
      </c>
      <c r="AL124" s="48" t="e">
        <f t="shared" si="30"/>
        <v>#VALUE!</v>
      </c>
      <c r="AM124" s="48" t="e">
        <f t="shared" si="31"/>
        <v>#VALUE!</v>
      </c>
      <c r="AN124" s="48">
        <f t="shared" si="32"/>
        <v>0</v>
      </c>
      <c r="AO124" s="78">
        <f>IF(AND(I124="Dubai", K124="LSB"), Commission!$M$19, 0)</f>
        <v>0</v>
      </c>
      <c r="AP124" s="48" t="e">
        <f>IF(AN124="HSB", Commission!$F$2, IF(AN124="LSB", Commission!$F$3, "")) +AO124</f>
        <v>#VALUE!</v>
      </c>
      <c r="AQ124" s="79" t="e">
        <f t="shared" si="33"/>
        <v>#VALUE!</v>
      </c>
    </row>
    <row r="125" spans="13:43" x14ac:dyDescent="0.3">
      <c r="M125" s="48">
        <f t="shared" si="36"/>
        <v>0</v>
      </c>
      <c r="N125" s="48">
        <f t="shared" si="36"/>
        <v>0</v>
      </c>
      <c r="O125" s="48">
        <f t="shared" si="36"/>
        <v>0</v>
      </c>
      <c r="P125" s="48">
        <f t="shared" ca="1" si="24"/>
        <v>0</v>
      </c>
      <c r="Q125" s="48" t="str" cm="1">
        <f t="array" aca="1" ref="Q125" ca="1">IFERROR(INDEX('Base Premium '!P:P, MATCH(1, (VALUE(LEFT('Base Premium '!P:P, FIND("-", 'Base Premium '!P:P)-1)) &lt;= P125) * (VALUE(MID('Base Premium '!P:P, FIND("-", 'Base Premium '!P:P)+1, LEN('Base Premium '!P:P))) &gt;= P125), 0)), "No Match")</f>
        <v>0-5</v>
      </c>
      <c r="R125" s="48">
        <f t="shared" si="25"/>
        <v>0</v>
      </c>
      <c r="S125" s="48">
        <f t="shared" si="37"/>
        <v>0</v>
      </c>
      <c r="T125" s="48">
        <f t="shared" si="37"/>
        <v>0</v>
      </c>
      <c r="U125" s="48">
        <f t="shared" si="37"/>
        <v>0</v>
      </c>
      <c r="V125" s="48">
        <f t="shared" si="38"/>
        <v>0</v>
      </c>
      <c r="W125" s="48">
        <f t="shared" si="38"/>
        <v>0</v>
      </c>
      <c r="X125" s="48" t="str">
        <f t="shared" ca="1" si="27"/>
        <v>0-500</v>
      </c>
      <c r="Z125" s="78" t="str">
        <f>IF(Y125&lt;&gt;0, 'Benefits Calculation'!$T$4, "")</f>
        <v/>
      </c>
      <c r="AA125" s="48" t="str">
        <f>IF(Y125&lt;&gt;0, 'Benefits Calculation'!$U$4, "")</f>
        <v/>
      </c>
      <c r="AB125" s="48" t="s">
        <v>238</v>
      </c>
      <c r="AC125" s="48">
        <f>IF(AB125="YES", 'Benefits Calculation'!$AO$4, 0)</f>
        <v>0</v>
      </c>
      <c r="AD125" s="48">
        <f>IF(AC125="YES", 'Benefits Calculation'!$AP$4, 0)</f>
        <v>0</v>
      </c>
      <c r="AE125" s="48" t="e">
        <f t="shared" si="28"/>
        <v>#VALUE!</v>
      </c>
      <c r="AG125" s="78" t="str">
        <f>IF(Y125&lt;&gt;0, 'Existing child  Loading'!$F$2, "")</f>
        <v/>
      </c>
      <c r="AH125" s="78" t="e">
        <f>IF(Y125&lt;&gt;0, 'Existing child  Loading'!$M$2, "")/100</f>
        <v>#VALUE!</v>
      </c>
      <c r="AI125" s="78" t="e">
        <f>IF(Y125&lt;&gt;0, 'Existing child  Loading'!$J$2, "")/100</f>
        <v>#VALUE!</v>
      </c>
      <c r="AJ125" s="162">
        <f t="shared" si="35"/>
        <v>0</v>
      </c>
      <c r="AK125" s="78" t="e">
        <f t="shared" si="29"/>
        <v>#VALUE!</v>
      </c>
      <c r="AL125" s="48" t="e">
        <f t="shared" si="30"/>
        <v>#VALUE!</v>
      </c>
      <c r="AM125" s="48" t="e">
        <f t="shared" si="31"/>
        <v>#VALUE!</v>
      </c>
      <c r="AN125" s="48">
        <f t="shared" si="32"/>
        <v>0</v>
      </c>
      <c r="AO125" s="78">
        <f>IF(AND(I125="Dubai", K125="LSB"), Commission!$M$19, 0)</f>
        <v>0</v>
      </c>
      <c r="AP125" s="48" t="e">
        <f>IF(AN125="HSB", Commission!$F$2, IF(AN125="LSB", Commission!$F$3, "")) +AO125</f>
        <v>#VALUE!</v>
      </c>
      <c r="AQ125" s="79" t="e">
        <f t="shared" si="33"/>
        <v>#VALUE!</v>
      </c>
    </row>
    <row r="126" spans="13:43" x14ac:dyDescent="0.3">
      <c r="M126" s="48">
        <f t="shared" si="36"/>
        <v>0</v>
      </c>
      <c r="N126" s="48">
        <f t="shared" si="36"/>
        <v>0</v>
      </c>
      <c r="O126" s="48">
        <f t="shared" si="36"/>
        <v>0</v>
      </c>
      <c r="P126" s="48">
        <f t="shared" ca="1" si="24"/>
        <v>0</v>
      </c>
      <c r="Q126" s="48" t="str" cm="1">
        <f t="array" aca="1" ref="Q126" ca="1">IFERROR(INDEX('Base Premium '!P:P, MATCH(1, (VALUE(LEFT('Base Premium '!P:P, FIND("-", 'Base Premium '!P:P)-1)) &lt;= P126) * (VALUE(MID('Base Premium '!P:P, FIND("-", 'Base Premium '!P:P)+1, LEN('Base Premium '!P:P))) &gt;= P126), 0)), "No Match")</f>
        <v>0-5</v>
      </c>
      <c r="R126" s="48">
        <f t="shared" si="25"/>
        <v>0</v>
      </c>
      <c r="S126" s="48">
        <f t="shared" si="37"/>
        <v>0</v>
      </c>
      <c r="T126" s="48">
        <f t="shared" si="37"/>
        <v>0</v>
      </c>
      <c r="U126" s="48">
        <f t="shared" si="37"/>
        <v>0</v>
      </c>
      <c r="V126" s="48">
        <f t="shared" si="38"/>
        <v>0</v>
      </c>
      <c r="W126" s="48">
        <f t="shared" si="38"/>
        <v>0</v>
      </c>
      <c r="X126" s="48" t="str">
        <f t="shared" ca="1" si="27"/>
        <v>0-500</v>
      </c>
      <c r="Z126" s="78" t="str">
        <f>IF(Y126&lt;&gt;0, 'Benefits Calculation'!$T$4, "")</f>
        <v/>
      </c>
      <c r="AA126" s="48" t="str">
        <f>IF(Y126&lt;&gt;0, 'Benefits Calculation'!$U$4, "")</f>
        <v/>
      </c>
      <c r="AB126" s="48" t="s">
        <v>238</v>
      </c>
      <c r="AC126" s="48">
        <f>IF(AB126="YES", 'Benefits Calculation'!$AO$4, 0)</f>
        <v>0</v>
      </c>
      <c r="AD126" s="48">
        <f>IF(AC126="YES", 'Benefits Calculation'!$AP$4, 0)</f>
        <v>0</v>
      </c>
      <c r="AE126" s="48" t="e">
        <f t="shared" si="28"/>
        <v>#VALUE!</v>
      </c>
      <c r="AG126" s="78" t="str">
        <f>IF(Y126&lt;&gt;0, 'Existing child  Loading'!$F$2, "")</f>
        <v/>
      </c>
      <c r="AH126" s="78" t="e">
        <f>IF(Y126&lt;&gt;0, 'Existing child  Loading'!$M$2, "")/100</f>
        <v>#VALUE!</v>
      </c>
      <c r="AI126" s="78" t="e">
        <f>IF(Y126&lt;&gt;0, 'Existing child  Loading'!$J$2, "")/100</f>
        <v>#VALUE!</v>
      </c>
      <c r="AJ126" s="162">
        <f t="shared" si="35"/>
        <v>0</v>
      </c>
      <c r="AK126" s="78" t="e">
        <f t="shared" si="29"/>
        <v>#VALUE!</v>
      </c>
      <c r="AL126" s="48" t="e">
        <f t="shared" si="30"/>
        <v>#VALUE!</v>
      </c>
      <c r="AM126" s="48" t="e">
        <f t="shared" si="31"/>
        <v>#VALUE!</v>
      </c>
      <c r="AN126" s="48">
        <f t="shared" si="32"/>
        <v>0</v>
      </c>
      <c r="AO126" s="78">
        <f>IF(AND(I126="Dubai", K126="LSB"), Commission!$M$19, 0)</f>
        <v>0</v>
      </c>
      <c r="AP126" s="48" t="e">
        <f>IF(AN126="HSB", Commission!$F$2, IF(AN126="LSB", Commission!$F$3, "")) +AO126</f>
        <v>#VALUE!</v>
      </c>
      <c r="AQ126" s="79" t="e">
        <f t="shared" si="33"/>
        <v>#VALUE!</v>
      </c>
    </row>
    <row r="127" spans="13:43" x14ac:dyDescent="0.3">
      <c r="M127" s="48">
        <f t="shared" si="36"/>
        <v>0</v>
      </c>
      <c r="N127" s="48">
        <f t="shared" si="36"/>
        <v>0</v>
      </c>
      <c r="O127" s="48">
        <f t="shared" si="36"/>
        <v>0</v>
      </c>
      <c r="P127" s="48">
        <f t="shared" ca="1" si="24"/>
        <v>0</v>
      </c>
      <c r="Q127" s="48" t="str" cm="1">
        <f t="array" aca="1" ref="Q127" ca="1">IFERROR(INDEX('Base Premium '!P:P, MATCH(1, (VALUE(LEFT('Base Premium '!P:P, FIND("-", 'Base Premium '!P:P)-1)) &lt;= P127) * (VALUE(MID('Base Premium '!P:P, FIND("-", 'Base Premium '!P:P)+1, LEN('Base Premium '!P:P))) &gt;= P127), 0)), "No Match")</f>
        <v>0-5</v>
      </c>
      <c r="R127" s="48">
        <f t="shared" si="25"/>
        <v>0</v>
      </c>
      <c r="S127" s="48">
        <f t="shared" si="37"/>
        <v>0</v>
      </c>
      <c r="T127" s="48">
        <f t="shared" si="37"/>
        <v>0</v>
      </c>
      <c r="U127" s="48">
        <f t="shared" si="37"/>
        <v>0</v>
      </c>
      <c r="V127" s="48">
        <f t="shared" si="38"/>
        <v>0</v>
      </c>
      <c r="W127" s="48">
        <f t="shared" si="38"/>
        <v>0</v>
      </c>
      <c r="X127" s="48" t="str">
        <f t="shared" ca="1" si="27"/>
        <v>0-500</v>
      </c>
      <c r="Z127" s="78" t="str">
        <f>IF(Y127&lt;&gt;0, 'Benefits Calculation'!$T$4, "")</f>
        <v/>
      </c>
      <c r="AA127" s="48" t="str">
        <f>IF(Y127&lt;&gt;0, 'Benefits Calculation'!$U$4, "")</f>
        <v/>
      </c>
      <c r="AB127" s="48" t="s">
        <v>238</v>
      </c>
      <c r="AC127" s="48">
        <f>IF(AB127="YES", 'Benefits Calculation'!$AO$4, 0)</f>
        <v>0</v>
      </c>
      <c r="AD127" s="48">
        <f>IF(AC127="YES", 'Benefits Calculation'!$AP$4, 0)</f>
        <v>0</v>
      </c>
      <c r="AE127" s="48" t="e">
        <f t="shared" si="28"/>
        <v>#VALUE!</v>
      </c>
      <c r="AG127" s="78" t="str">
        <f>IF(Y127&lt;&gt;0, 'Existing child  Loading'!$F$2, "")</f>
        <v/>
      </c>
      <c r="AH127" s="78" t="e">
        <f>IF(Y127&lt;&gt;0, 'Existing child  Loading'!$M$2, "")/100</f>
        <v>#VALUE!</v>
      </c>
      <c r="AI127" s="78" t="e">
        <f>IF(Y127&lt;&gt;0, 'Existing child  Loading'!$J$2, "")/100</f>
        <v>#VALUE!</v>
      </c>
      <c r="AJ127" s="162">
        <f t="shared" si="35"/>
        <v>0</v>
      </c>
      <c r="AK127" s="78" t="e">
        <f t="shared" si="29"/>
        <v>#VALUE!</v>
      </c>
      <c r="AL127" s="48" t="e">
        <f t="shared" si="30"/>
        <v>#VALUE!</v>
      </c>
      <c r="AM127" s="48" t="e">
        <f t="shared" si="31"/>
        <v>#VALUE!</v>
      </c>
      <c r="AN127" s="48">
        <f t="shared" si="32"/>
        <v>0</v>
      </c>
      <c r="AO127" s="78">
        <f>IF(AND(I127="Dubai", K127="LSB"), Commission!$M$19, 0)</f>
        <v>0</v>
      </c>
      <c r="AP127" s="48" t="e">
        <f>IF(AN127="HSB", Commission!$F$2, IF(AN127="LSB", Commission!$F$3, "")) +AO127</f>
        <v>#VALUE!</v>
      </c>
      <c r="AQ127" s="79" t="e">
        <f t="shared" si="33"/>
        <v>#VALUE!</v>
      </c>
    </row>
    <row r="128" spans="13:43" x14ac:dyDescent="0.3">
      <c r="M128" s="48">
        <f t="shared" si="36"/>
        <v>0</v>
      </c>
      <c r="N128" s="48">
        <f t="shared" si="36"/>
        <v>0</v>
      </c>
      <c r="O128" s="48">
        <f t="shared" si="36"/>
        <v>0</v>
      </c>
      <c r="P128" s="48">
        <f t="shared" ca="1" si="24"/>
        <v>0</v>
      </c>
      <c r="Q128" s="48" t="str" cm="1">
        <f t="array" aca="1" ref="Q128" ca="1">IFERROR(INDEX('Base Premium '!P:P, MATCH(1, (VALUE(LEFT('Base Premium '!P:P, FIND("-", 'Base Premium '!P:P)-1)) &lt;= P128) * (VALUE(MID('Base Premium '!P:P, FIND("-", 'Base Premium '!P:P)+1, LEN('Base Premium '!P:P))) &gt;= P128), 0)), "No Match")</f>
        <v>0-5</v>
      </c>
      <c r="R128" s="48">
        <f t="shared" si="25"/>
        <v>0</v>
      </c>
      <c r="S128" s="48">
        <f t="shared" si="37"/>
        <v>0</v>
      </c>
      <c r="T128" s="48">
        <f t="shared" si="37"/>
        <v>0</v>
      </c>
      <c r="U128" s="48">
        <f t="shared" si="37"/>
        <v>0</v>
      </c>
      <c r="V128" s="48">
        <f t="shared" si="38"/>
        <v>0</v>
      </c>
      <c r="W128" s="48">
        <f t="shared" si="38"/>
        <v>0</v>
      </c>
      <c r="X128" s="48" t="str">
        <f t="shared" ca="1" si="27"/>
        <v>0-500</v>
      </c>
      <c r="Z128" s="78" t="str">
        <f>IF(Y128&lt;&gt;0, 'Benefits Calculation'!$T$4, "")</f>
        <v/>
      </c>
      <c r="AA128" s="48" t="str">
        <f>IF(Y128&lt;&gt;0, 'Benefits Calculation'!$U$4, "")</f>
        <v/>
      </c>
      <c r="AB128" s="48" t="s">
        <v>238</v>
      </c>
      <c r="AC128" s="48">
        <f>IF(AB128="YES", 'Benefits Calculation'!$AO$4, 0)</f>
        <v>0</v>
      </c>
      <c r="AD128" s="48">
        <f>IF(AC128="YES", 'Benefits Calculation'!$AP$4, 0)</f>
        <v>0</v>
      </c>
      <c r="AE128" s="48" t="e">
        <f t="shared" si="28"/>
        <v>#VALUE!</v>
      </c>
      <c r="AG128" s="78" t="str">
        <f>IF(Y128&lt;&gt;0, 'Existing child  Loading'!$F$2, "")</f>
        <v/>
      </c>
      <c r="AH128" s="78" t="e">
        <f>IF(Y128&lt;&gt;0, 'Existing child  Loading'!$M$2, "")/100</f>
        <v>#VALUE!</v>
      </c>
      <c r="AI128" s="78" t="e">
        <f>IF(Y128&lt;&gt;0, 'Existing child  Loading'!$J$2, "")/100</f>
        <v>#VALUE!</v>
      </c>
      <c r="AJ128" s="162">
        <f t="shared" si="35"/>
        <v>0</v>
      </c>
      <c r="AK128" s="78" t="e">
        <f t="shared" si="29"/>
        <v>#VALUE!</v>
      </c>
      <c r="AL128" s="48" t="e">
        <f t="shared" si="30"/>
        <v>#VALUE!</v>
      </c>
      <c r="AM128" s="48" t="e">
        <f t="shared" si="31"/>
        <v>#VALUE!</v>
      </c>
      <c r="AN128" s="48">
        <f t="shared" si="32"/>
        <v>0</v>
      </c>
      <c r="AO128" s="78">
        <f>IF(AND(I128="Dubai", K128="LSB"), Commission!$M$19, 0)</f>
        <v>0</v>
      </c>
      <c r="AP128" s="48" t="e">
        <f>IF(AN128="HSB", Commission!$F$2, IF(AN128="LSB", Commission!$F$3, "")) +AO128</f>
        <v>#VALUE!</v>
      </c>
      <c r="AQ128" s="79" t="e">
        <f t="shared" si="33"/>
        <v>#VALUE!</v>
      </c>
    </row>
    <row r="129" spans="13:43" x14ac:dyDescent="0.3">
      <c r="M129" s="48">
        <f t="shared" si="36"/>
        <v>0</v>
      </c>
      <c r="N129" s="48">
        <f t="shared" si="36"/>
        <v>0</v>
      </c>
      <c r="O129" s="48">
        <f t="shared" si="36"/>
        <v>0</v>
      </c>
      <c r="P129" s="48">
        <f t="shared" ca="1" si="24"/>
        <v>0</v>
      </c>
      <c r="Q129" s="48" t="str" cm="1">
        <f t="array" aca="1" ref="Q129" ca="1">IFERROR(INDEX('Base Premium '!P:P, MATCH(1, (VALUE(LEFT('Base Premium '!P:P, FIND("-", 'Base Premium '!P:P)-1)) &lt;= P129) * (VALUE(MID('Base Premium '!P:P, FIND("-", 'Base Premium '!P:P)+1, LEN('Base Premium '!P:P))) &gt;= P129), 0)), "No Match")</f>
        <v>0-5</v>
      </c>
      <c r="R129" s="48">
        <f t="shared" si="25"/>
        <v>0</v>
      </c>
      <c r="S129" s="48">
        <f t="shared" si="37"/>
        <v>0</v>
      </c>
      <c r="T129" s="48">
        <f t="shared" si="37"/>
        <v>0</v>
      </c>
      <c r="U129" s="48">
        <f t="shared" si="37"/>
        <v>0</v>
      </c>
      <c r="V129" s="48">
        <f t="shared" si="38"/>
        <v>0</v>
      </c>
      <c r="W129" s="48">
        <f t="shared" si="38"/>
        <v>0</v>
      </c>
      <c r="X129" s="48" t="str">
        <f t="shared" ca="1" si="27"/>
        <v>0-500</v>
      </c>
      <c r="Z129" s="78" t="str">
        <f>IF(Y129&lt;&gt;0, 'Benefits Calculation'!$T$4, "")</f>
        <v/>
      </c>
      <c r="AA129" s="48" t="str">
        <f>IF(Y129&lt;&gt;0, 'Benefits Calculation'!$U$4, "")</f>
        <v/>
      </c>
      <c r="AB129" s="48" t="s">
        <v>238</v>
      </c>
      <c r="AC129" s="48">
        <f>IF(AB129="YES", 'Benefits Calculation'!$AO$4, 0)</f>
        <v>0</v>
      </c>
      <c r="AD129" s="48">
        <f>IF(AC129="YES", 'Benefits Calculation'!$AP$4, 0)</f>
        <v>0</v>
      </c>
      <c r="AE129" s="48" t="e">
        <f t="shared" si="28"/>
        <v>#VALUE!</v>
      </c>
      <c r="AG129" s="78" t="str">
        <f>IF(Y129&lt;&gt;0, 'Existing child  Loading'!$F$2, "")</f>
        <v/>
      </c>
      <c r="AH129" s="78" t="e">
        <f>IF(Y129&lt;&gt;0, 'Existing child  Loading'!$M$2, "")/100</f>
        <v>#VALUE!</v>
      </c>
      <c r="AI129" s="78" t="e">
        <f>IF(Y129&lt;&gt;0, 'Existing child  Loading'!$J$2, "")/100</f>
        <v>#VALUE!</v>
      </c>
      <c r="AJ129" s="162">
        <f t="shared" si="35"/>
        <v>0</v>
      </c>
      <c r="AK129" s="78" t="e">
        <f t="shared" si="29"/>
        <v>#VALUE!</v>
      </c>
      <c r="AL129" s="48" t="e">
        <f t="shared" si="30"/>
        <v>#VALUE!</v>
      </c>
      <c r="AM129" s="48" t="e">
        <f t="shared" si="31"/>
        <v>#VALUE!</v>
      </c>
      <c r="AN129" s="48">
        <f t="shared" si="32"/>
        <v>0</v>
      </c>
      <c r="AO129" s="78">
        <f>IF(AND(I129="Dubai", K129="LSB"), Commission!$M$19, 0)</f>
        <v>0</v>
      </c>
      <c r="AP129" s="48" t="e">
        <f>IF(AN129="HSB", Commission!$F$2, IF(AN129="LSB", Commission!$F$3, "")) +AO129</f>
        <v>#VALUE!</v>
      </c>
      <c r="AQ129" s="79" t="e">
        <f t="shared" si="33"/>
        <v>#VALUE!</v>
      </c>
    </row>
    <row r="130" spans="13:43" x14ac:dyDescent="0.3">
      <c r="M130" s="48">
        <f t="shared" si="36"/>
        <v>0</v>
      </c>
      <c r="N130" s="48">
        <f t="shared" si="36"/>
        <v>0</v>
      </c>
      <c r="O130" s="48">
        <f t="shared" si="36"/>
        <v>0</v>
      </c>
      <c r="P130" s="48">
        <f t="shared" ca="1" si="24"/>
        <v>0</v>
      </c>
      <c r="Q130" s="48" t="str" cm="1">
        <f t="array" aca="1" ref="Q130" ca="1">IFERROR(INDEX('Base Premium '!P:P, MATCH(1, (VALUE(LEFT('Base Premium '!P:P, FIND("-", 'Base Premium '!P:P)-1)) &lt;= P130) * (VALUE(MID('Base Premium '!P:P, FIND("-", 'Base Premium '!P:P)+1, LEN('Base Premium '!P:P))) &gt;= P130), 0)), "No Match")</f>
        <v>0-5</v>
      </c>
      <c r="R130" s="48">
        <f t="shared" si="25"/>
        <v>0</v>
      </c>
      <c r="S130" s="48">
        <f t="shared" si="37"/>
        <v>0</v>
      </c>
      <c r="T130" s="48">
        <f t="shared" si="37"/>
        <v>0</v>
      </c>
      <c r="U130" s="48">
        <f t="shared" si="37"/>
        <v>0</v>
      </c>
      <c r="V130" s="48">
        <f t="shared" si="38"/>
        <v>0</v>
      </c>
      <c r="W130" s="48">
        <f t="shared" si="38"/>
        <v>0</v>
      </c>
      <c r="X130" s="48" t="str">
        <f t="shared" ca="1" si="27"/>
        <v>0-500</v>
      </c>
      <c r="Z130" s="78" t="str">
        <f>IF(Y130&lt;&gt;0, 'Benefits Calculation'!$T$4, "")</f>
        <v/>
      </c>
      <c r="AA130" s="48" t="str">
        <f>IF(Y130&lt;&gt;0, 'Benefits Calculation'!$U$4, "")</f>
        <v/>
      </c>
      <c r="AB130" s="48" t="s">
        <v>238</v>
      </c>
      <c r="AC130" s="48">
        <f>IF(AB130="YES", 'Benefits Calculation'!$AO$4, 0)</f>
        <v>0</v>
      </c>
      <c r="AD130" s="48">
        <f>IF(AC130="YES", 'Benefits Calculation'!$AP$4, 0)</f>
        <v>0</v>
      </c>
      <c r="AE130" s="48" t="e">
        <f t="shared" si="28"/>
        <v>#VALUE!</v>
      </c>
      <c r="AG130" s="78" t="str">
        <f>IF(Y130&lt;&gt;0, 'Existing child  Loading'!$F$2, "")</f>
        <v/>
      </c>
      <c r="AH130" s="78" t="e">
        <f>IF(Y130&lt;&gt;0, 'Existing child  Loading'!$M$2, "")/100</f>
        <v>#VALUE!</v>
      </c>
      <c r="AI130" s="78" t="e">
        <f>IF(Y130&lt;&gt;0, 'Existing child  Loading'!$J$2, "")/100</f>
        <v>#VALUE!</v>
      </c>
      <c r="AJ130" s="162">
        <f t="shared" ref="AJ130:AJ161" si="39">IF(R130="Married Female", 0/100, 0)</f>
        <v>0</v>
      </c>
      <c r="AK130" s="78" t="e">
        <f t="shared" si="29"/>
        <v>#VALUE!</v>
      </c>
      <c r="AL130" s="48" t="e">
        <f t="shared" si="30"/>
        <v>#VALUE!</v>
      </c>
      <c r="AM130" s="48" t="e">
        <f t="shared" si="31"/>
        <v>#VALUE!</v>
      </c>
      <c r="AN130" s="48">
        <f t="shared" si="32"/>
        <v>0</v>
      </c>
      <c r="AO130" s="78">
        <f>IF(AND(I130="Dubai", K130="LSB"), Commission!$M$19, 0)</f>
        <v>0</v>
      </c>
      <c r="AP130" s="48" t="e">
        <f>IF(AN130="HSB", Commission!$F$2, IF(AN130="LSB", Commission!$F$3, "")) +AO130</f>
        <v>#VALUE!</v>
      </c>
      <c r="AQ130" s="79" t="e">
        <f t="shared" si="33"/>
        <v>#VALUE!</v>
      </c>
    </row>
    <row r="131" spans="13:43" x14ac:dyDescent="0.3">
      <c r="M131" s="48">
        <f t="shared" si="36"/>
        <v>0</v>
      </c>
      <c r="N131" s="48">
        <f t="shared" si="36"/>
        <v>0</v>
      </c>
      <c r="O131" s="48">
        <f t="shared" si="36"/>
        <v>0</v>
      </c>
      <c r="P131" s="48">
        <f t="shared" ref="P131:P194" ca="1" si="40">IF(E131="", 0, DATEDIF(E131, TODAY(), "Y"))</f>
        <v>0</v>
      </c>
      <c r="Q131" s="48" t="str" cm="1">
        <f t="array" aca="1" ref="Q131" ca="1">IFERROR(INDEX('Base Premium '!P:P, MATCH(1, (VALUE(LEFT('Base Premium '!P:P, FIND("-", 'Base Premium '!P:P)-1)) &lt;= P131) * (VALUE(MID('Base Premium '!P:P, FIND("-", 'Base Premium '!P:P)+1, LEN('Base Premium '!P:P))) &gt;= P131), 0)), "No Match")</f>
        <v>0-5</v>
      </c>
      <c r="R131" s="48">
        <f t="shared" ref="R131:R194" si="41">F131</f>
        <v>0</v>
      </c>
      <c r="S131" s="48">
        <f t="shared" si="37"/>
        <v>0</v>
      </c>
      <c r="T131" s="48">
        <f t="shared" si="37"/>
        <v>0</v>
      </c>
      <c r="U131" s="48">
        <f t="shared" si="37"/>
        <v>0</v>
      </c>
      <c r="V131" s="48">
        <f t="shared" si="38"/>
        <v>0</v>
      </c>
      <c r="W131" s="48">
        <f t="shared" si="38"/>
        <v>0</v>
      </c>
      <c r="X131" s="48" t="str">
        <f t="shared" ref="X131:X194" ca="1" si="42">Q131&amp;R131&amp;O131</f>
        <v>0-500</v>
      </c>
      <c r="Z131" s="78" t="str">
        <f>IF(Y131&lt;&gt;0, 'Benefits Calculation'!$T$4, "")</f>
        <v/>
      </c>
      <c r="AA131" s="48" t="str">
        <f>IF(Y131&lt;&gt;0, 'Benefits Calculation'!$U$4, "")</f>
        <v/>
      </c>
      <c r="AB131" s="48" t="s">
        <v>238</v>
      </c>
      <c r="AC131" s="48">
        <f>IF(AB131="YES", 'Benefits Calculation'!$AO$4, 0)</f>
        <v>0</v>
      </c>
      <c r="AD131" s="48">
        <f>IF(AC131="YES", 'Benefits Calculation'!$AP$4, 0)</f>
        <v>0</v>
      </c>
      <c r="AE131" s="48" t="e">
        <f t="shared" ref="AE131:AE194" si="43">IF(Y131*(1+Z131%)+AA131=0, Y131, Y131*(1+Z131%)+AA131)</f>
        <v>#VALUE!</v>
      </c>
      <c r="AG131" s="78" t="str">
        <f>IF(Y131&lt;&gt;0, 'Existing child  Loading'!$F$2, "")</f>
        <v/>
      </c>
      <c r="AH131" s="78" t="e">
        <f>IF(Y131&lt;&gt;0, 'Existing child  Loading'!$M$2, "")/100</f>
        <v>#VALUE!</v>
      </c>
      <c r="AI131" s="78" t="e">
        <f>IF(Y131&lt;&gt;0, 'Existing child  Loading'!$J$2, "")/100</f>
        <v>#VALUE!</v>
      </c>
      <c r="AJ131" s="162">
        <f t="shared" si="39"/>
        <v>0</v>
      </c>
      <c r="AK131" s="78" t="e">
        <f t="shared" ref="AK131:AK194" si="44">AF131+AG131+AH131+AI131+AJ131</f>
        <v>#VALUE!</v>
      </c>
      <c r="AL131" s="48" t="e">
        <f t="shared" ref="AL131:AL194" si="45">Y131*(1+(Z131/100+AK131))</f>
        <v>#VALUE!</v>
      </c>
      <c r="AM131" s="48" t="e">
        <f t="shared" ref="AM131:AM194" si="46">AL131+AA131</f>
        <v>#VALUE!</v>
      </c>
      <c r="AN131" s="48">
        <f t="shared" ref="AN131:AN194" si="47">K131</f>
        <v>0</v>
      </c>
      <c r="AO131" s="78">
        <f>IF(AND(I131="Dubai", K131="LSB"), Commission!$M$19, 0)</f>
        <v>0</v>
      </c>
      <c r="AP131" s="48" t="e">
        <f>IF(AN131="HSB", Commission!$F$2, IF(AN131="LSB", Commission!$F$3, "")) +AO131</f>
        <v>#VALUE!</v>
      </c>
      <c r="AQ131" s="79" t="e">
        <f t="shared" ref="AQ131:AQ194" si="48">AM131/(1-AP131)</f>
        <v>#VALUE!</v>
      </c>
    </row>
    <row r="132" spans="13:43" x14ac:dyDescent="0.3">
      <c r="M132" s="48">
        <f t="shared" si="36"/>
        <v>0</v>
      </c>
      <c r="N132" s="48">
        <f t="shared" si="36"/>
        <v>0</v>
      </c>
      <c r="O132" s="48">
        <f t="shared" si="36"/>
        <v>0</v>
      </c>
      <c r="P132" s="48">
        <f t="shared" ca="1" si="40"/>
        <v>0</v>
      </c>
      <c r="Q132" s="48" t="str" cm="1">
        <f t="array" aca="1" ref="Q132" ca="1">IFERROR(INDEX('Base Premium '!P:P, MATCH(1, (VALUE(LEFT('Base Premium '!P:P, FIND("-", 'Base Premium '!P:P)-1)) &lt;= P132) * (VALUE(MID('Base Premium '!P:P, FIND("-", 'Base Premium '!P:P)+1, LEN('Base Premium '!P:P))) &gt;= P132), 0)), "No Match")</f>
        <v>0-5</v>
      </c>
      <c r="R132" s="48">
        <f t="shared" si="41"/>
        <v>0</v>
      </c>
      <c r="S132" s="48">
        <f t="shared" si="37"/>
        <v>0</v>
      </c>
      <c r="T132" s="48">
        <f t="shared" si="37"/>
        <v>0</v>
      </c>
      <c r="U132" s="48">
        <f t="shared" si="37"/>
        <v>0</v>
      </c>
      <c r="V132" s="48">
        <f t="shared" si="38"/>
        <v>0</v>
      </c>
      <c r="W132" s="48">
        <f t="shared" si="38"/>
        <v>0</v>
      </c>
      <c r="X132" s="48" t="str">
        <f t="shared" ca="1" si="42"/>
        <v>0-500</v>
      </c>
      <c r="Z132" s="78" t="str">
        <f>IF(Y132&lt;&gt;0, 'Benefits Calculation'!$T$4, "")</f>
        <v/>
      </c>
      <c r="AA132" s="48" t="str">
        <f>IF(Y132&lt;&gt;0, 'Benefits Calculation'!$U$4, "")</f>
        <v/>
      </c>
      <c r="AB132" s="48" t="s">
        <v>238</v>
      </c>
      <c r="AC132" s="48">
        <f>IF(AB132="YES", 'Benefits Calculation'!$AO$4, 0)</f>
        <v>0</v>
      </c>
      <c r="AD132" s="48">
        <f>IF(AC132="YES", 'Benefits Calculation'!$AP$4, 0)</f>
        <v>0</v>
      </c>
      <c r="AE132" s="48" t="e">
        <f t="shared" si="43"/>
        <v>#VALUE!</v>
      </c>
      <c r="AG132" s="78" t="str">
        <f>IF(Y132&lt;&gt;0, 'Existing child  Loading'!$F$2, "")</f>
        <v/>
      </c>
      <c r="AH132" s="78" t="e">
        <f>IF(Y132&lt;&gt;0, 'Existing child  Loading'!$M$2, "")/100</f>
        <v>#VALUE!</v>
      </c>
      <c r="AI132" s="78" t="e">
        <f>IF(Y132&lt;&gt;0, 'Existing child  Loading'!$J$2, "")/100</f>
        <v>#VALUE!</v>
      </c>
      <c r="AJ132" s="162">
        <f t="shared" si="39"/>
        <v>0</v>
      </c>
      <c r="AK132" s="78" t="e">
        <f t="shared" si="44"/>
        <v>#VALUE!</v>
      </c>
      <c r="AL132" s="48" t="e">
        <f t="shared" si="45"/>
        <v>#VALUE!</v>
      </c>
      <c r="AM132" s="48" t="e">
        <f t="shared" si="46"/>
        <v>#VALUE!</v>
      </c>
      <c r="AN132" s="48">
        <f t="shared" si="47"/>
        <v>0</v>
      </c>
      <c r="AO132" s="78">
        <f>IF(AND(I132="Dubai", K132="LSB"), Commission!$M$19, 0)</f>
        <v>0</v>
      </c>
      <c r="AP132" s="48" t="e">
        <f>IF(AN132="HSB", Commission!$F$2, IF(AN132="LSB", Commission!$F$3, "")) +AO132</f>
        <v>#VALUE!</v>
      </c>
      <c r="AQ132" s="79" t="e">
        <f t="shared" si="48"/>
        <v>#VALUE!</v>
      </c>
    </row>
    <row r="133" spans="13:43" x14ac:dyDescent="0.3">
      <c r="M133" s="48">
        <f t="shared" si="36"/>
        <v>0</v>
      </c>
      <c r="N133" s="48">
        <f t="shared" si="36"/>
        <v>0</v>
      </c>
      <c r="O133" s="48">
        <f t="shared" si="36"/>
        <v>0</v>
      </c>
      <c r="P133" s="48">
        <f t="shared" ca="1" si="40"/>
        <v>0</v>
      </c>
      <c r="Q133" s="48" t="str" cm="1">
        <f t="array" aca="1" ref="Q133" ca="1">IFERROR(INDEX('Base Premium '!P:P, MATCH(1, (VALUE(LEFT('Base Premium '!P:P, FIND("-", 'Base Premium '!P:P)-1)) &lt;= P133) * (VALUE(MID('Base Premium '!P:P, FIND("-", 'Base Premium '!P:P)+1, LEN('Base Premium '!P:P))) &gt;= P133), 0)), "No Match")</f>
        <v>0-5</v>
      </c>
      <c r="R133" s="48">
        <f t="shared" si="41"/>
        <v>0</v>
      </c>
      <c r="S133" s="48">
        <f t="shared" si="37"/>
        <v>0</v>
      </c>
      <c r="T133" s="48">
        <f t="shared" si="37"/>
        <v>0</v>
      </c>
      <c r="U133" s="48">
        <f t="shared" si="37"/>
        <v>0</v>
      </c>
      <c r="V133" s="48">
        <f t="shared" si="38"/>
        <v>0</v>
      </c>
      <c r="W133" s="48">
        <f t="shared" si="38"/>
        <v>0</v>
      </c>
      <c r="X133" s="48" t="str">
        <f t="shared" ca="1" si="42"/>
        <v>0-500</v>
      </c>
      <c r="Z133" s="78" t="str">
        <f>IF(Y133&lt;&gt;0, 'Benefits Calculation'!$T$4, "")</f>
        <v/>
      </c>
      <c r="AA133" s="48" t="str">
        <f>IF(Y133&lt;&gt;0, 'Benefits Calculation'!$U$4, "")</f>
        <v/>
      </c>
      <c r="AB133" s="48" t="s">
        <v>238</v>
      </c>
      <c r="AC133" s="48">
        <f>IF(AB133="YES", 'Benefits Calculation'!$AO$4, 0)</f>
        <v>0</v>
      </c>
      <c r="AD133" s="48">
        <f>IF(AC133="YES", 'Benefits Calculation'!$AP$4, 0)</f>
        <v>0</v>
      </c>
      <c r="AE133" s="48" t="e">
        <f t="shared" si="43"/>
        <v>#VALUE!</v>
      </c>
      <c r="AG133" s="78" t="str">
        <f>IF(Y133&lt;&gt;0, 'Existing child  Loading'!$F$2, "")</f>
        <v/>
      </c>
      <c r="AH133" s="78" t="e">
        <f>IF(Y133&lt;&gt;0, 'Existing child  Loading'!$M$2, "")/100</f>
        <v>#VALUE!</v>
      </c>
      <c r="AI133" s="78" t="e">
        <f>IF(Y133&lt;&gt;0, 'Existing child  Loading'!$J$2, "")/100</f>
        <v>#VALUE!</v>
      </c>
      <c r="AJ133" s="162">
        <f t="shared" si="39"/>
        <v>0</v>
      </c>
      <c r="AK133" s="78" t="e">
        <f t="shared" si="44"/>
        <v>#VALUE!</v>
      </c>
      <c r="AL133" s="48" t="e">
        <f t="shared" si="45"/>
        <v>#VALUE!</v>
      </c>
      <c r="AM133" s="48" t="e">
        <f t="shared" si="46"/>
        <v>#VALUE!</v>
      </c>
      <c r="AN133" s="48">
        <f t="shared" si="47"/>
        <v>0</v>
      </c>
      <c r="AO133" s="78">
        <f>IF(AND(I133="Dubai", K133="LSB"), Commission!$M$19, 0)</f>
        <v>0</v>
      </c>
      <c r="AP133" s="48" t="e">
        <f>IF(AN133="HSB", Commission!$F$2, IF(AN133="LSB", Commission!$F$3, "")) +AO133</f>
        <v>#VALUE!</v>
      </c>
      <c r="AQ133" s="79" t="e">
        <f t="shared" si="48"/>
        <v>#VALUE!</v>
      </c>
    </row>
    <row r="134" spans="13:43" x14ac:dyDescent="0.3">
      <c r="M134" s="48">
        <f t="shared" si="36"/>
        <v>0</v>
      </c>
      <c r="N134" s="48">
        <f t="shared" si="36"/>
        <v>0</v>
      </c>
      <c r="O134" s="48">
        <f t="shared" si="36"/>
        <v>0</v>
      </c>
      <c r="P134" s="48">
        <f t="shared" ca="1" si="40"/>
        <v>0</v>
      </c>
      <c r="Q134" s="48" t="str" cm="1">
        <f t="array" aca="1" ref="Q134" ca="1">IFERROR(INDEX('Base Premium '!P:P, MATCH(1, (VALUE(LEFT('Base Premium '!P:P, FIND("-", 'Base Premium '!P:P)-1)) &lt;= P134) * (VALUE(MID('Base Premium '!P:P, FIND("-", 'Base Premium '!P:P)+1, LEN('Base Premium '!P:P))) &gt;= P134), 0)), "No Match")</f>
        <v>0-5</v>
      </c>
      <c r="R134" s="48">
        <f t="shared" si="41"/>
        <v>0</v>
      </c>
      <c r="S134" s="48">
        <f t="shared" si="37"/>
        <v>0</v>
      </c>
      <c r="T134" s="48">
        <f t="shared" si="37"/>
        <v>0</v>
      </c>
      <c r="U134" s="48">
        <f t="shared" si="37"/>
        <v>0</v>
      </c>
      <c r="V134" s="48">
        <f t="shared" si="38"/>
        <v>0</v>
      </c>
      <c r="W134" s="48">
        <f t="shared" si="38"/>
        <v>0</v>
      </c>
      <c r="X134" s="48" t="str">
        <f t="shared" ca="1" si="42"/>
        <v>0-500</v>
      </c>
      <c r="Z134" s="78" t="str">
        <f>IF(Y134&lt;&gt;0, 'Benefits Calculation'!$T$4, "")</f>
        <v/>
      </c>
      <c r="AA134" s="48" t="str">
        <f>IF(Y134&lt;&gt;0, 'Benefits Calculation'!$U$4, "")</f>
        <v/>
      </c>
      <c r="AB134" s="48" t="s">
        <v>238</v>
      </c>
      <c r="AC134" s="48">
        <f>IF(AB134="YES", 'Benefits Calculation'!$AO$4, 0)</f>
        <v>0</v>
      </c>
      <c r="AD134" s="48">
        <f>IF(AC134="YES", 'Benefits Calculation'!$AP$4, 0)</f>
        <v>0</v>
      </c>
      <c r="AE134" s="48" t="e">
        <f t="shared" si="43"/>
        <v>#VALUE!</v>
      </c>
      <c r="AG134" s="78" t="str">
        <f>IF(Y134&lt;&gt;0, 'Existing child  Loading'!$F$2, "")</f>
        <v/>
      </c>
      <c r="AH134" s="78" t="e">
        <f>IF(Y134&lt;&gt;0, 'Existing child  Loading'!$M$2, "")/100</f>
        <v>#VALUE!</v>
      </c>
      <c r="AI134" s="78" t="e">
        <f>IF(Y134&lt;&gt;0, 'Existing child  Loading'!$J$2, "")/100</f>
        <v>#VALUE!</v>
      </c>
      <c r="AJ134" s="162">
        <f t="shared" si="39"/>
        <v>0</v>
      </c>
      <c r="AK134" s="78" t="e">
        <f t="shared" si="44"/>
        <v>#VALUE!</v>
      </c>
      <c r="AL134" s="48" t="e">
        <f t="shared" si="45"/>
        <v>#VALUE!</v>
      </c>
      <c r="AM134" s="48" t="e">
        <f t="shared" si="46"/>
        <v>#VALUE!</v>
      </c>
      <c r="AN134" s="48">
        <f t="shared" si="47"/>
        <v>0</v>
      </c>
      <c r="AO134" s="78">
        <f>IF(AND(I134="Dubai", K134="LSB"), Commission!$M$19, 0)</f>
        <v>0</v>
      </c>
      <c r="AP134" s="48" t="e">
        <f>IF(AN134="HSB", Commission!$F$2, IF(AN134="LSB", Commission!$F$3, "")) +AO134</f>
        <v>#VALUE!</v>
      </c>
      <c r="AQ134" s="79" t="e">
        <f t="shared" si="48"/>
        <v>#VALUE!</v>
      </c>
    </row>
    <row r="135" spans="13:43" x14ac:dyDescent="0.3">
      <c r="M135" s="48">
        <f t="shared" si="36"/>
        <v>0</v>
      </c>
      <c r="N135" s="48">
        <f t="shared" si="36"/>
        <v>0</v>
      </c>
      <c r="O135" s="48">
        <f t="shared" si="36"/>
        <v>0</v>
      </c>
      <c r="P135" s="48">
        <f t="shared" ca="1" si="40"/>
        <v>0</v>
      </c>
      <c r="Q135" s="48" t="str" cm="1">
        <f t="array" aca="1" ref="Q135" ca="1">IFERROR(INDEX('Base Premium '!P:P, MATCH(1, (VALUE(LEFT('Base Premium '!P:P, FIND("-", 'Base Premium '!P:P)-1)) &lt;= P135) * (VALUE(MID('Base Premium '!P:P, FIND("-", 'Base Premium '!P:P)+1, LEN('Base Premium '!P:P))) &gt;= P135), 0)), "No Match")</f>
        <v>0-5</v>
      </c>
      <c r="R135" s="48">
        <f t="shared" si="41"/>
        <v>0</v>
      </c>
      <c r="S135" s="48">
        <f t="shared" si="37"/>
        <v>0</v>
      </c>
      <c r="T135" s="48">
        <f t="shared" si="37"/>
        <v>0</v>
      </c>
      <c r="U135" s="48">
        <f t="shared" si="37"/>
        <v>0</v>
      </c>
      <c r="V135" s="48">
        <f t="shared" si="38"/>
        <v>0</v>
      </c>
      <c r="W135" s="48">
        <f t="shared" si="38"/>
        <v>0</v>
      </c>
      <c r="X135" s="48" t="str">
        <f t="shared" ca="1" si="42"/>
        <v>0-500</v>
      </c>
      <c r="Z135" s="78" t="str">
        <f>IF(Y135&lt;&gt;0, 'Benefits Calculation'!$T$4, "")</f>
        <v/>
      </c>
      <c r="AA135" s="48" t="str">
        <f>IF(Y135&lt;&gt;0, 'Benefits Calculation'!$U$4, "")</f>
        <v/>
      </c>
      <c r="AB135" s="48" t="s">
        <v>238</v>
      </c>
      <c r="AC135" s="48">
        <f>IF(AB135="YES", 'Benefits Calculation'!$AO$4, 0)</f>
        <v>0</v>
      </c>
      <c r="AD135" s="48">
        <f>IF(AC135="YES", 'Benefits Calculation'!$AP$4, 0)</f>
        <v>0</v>
      </c>
      <c r="AE135" s="48" t="e">
        <f t="shared" si="43"/>
        <v>#VALUE!</v>
      </c>
      <c r="AG135" s="78" t="str">
        <f>IF(Y135&lt;&gt;0, 'Existing child  Loading'!$F$2, "")</f>
        <v/>
      </c>
      <c r="AH135" s="78" t="e">
        <f>IF(Y135&lt;&gt;0, 'Existing child  Loading'!$M$2, "")/100</f>
        <v>#VALUE!</v>
      </c>
      <c r="AI135" s="78" t="e">
        <f>IF(Y135&lt;&gt;0, 'Existing child  Loading'!$J$2, "")/100</f>
        <v>#VALUE!</v>
      </c>
      <c r="AJ135" s="162">
        <f t="shared" si="39"/>
        <v>0</v>
      </c>
      <c r="AK135" s="78" t="e">
        <f t="shared" si="44"/>
        <v>#VALUE!</v>
      </c>
      <c r="AL135" s="48" t="e">
        <f t="shared" si="45"/>
        <v>#VALUE!</v>
      </c>
      <c r="AM135" s="48" t="e">
        <f t="shared" si="46"/>
        <v>#VALUE!</v>
      </c>
      <c r="AN135" s="48">
        <f t="shared" si="47"/>
        <v>0</v>
      </c>
      <c r="AO135" s="78">
        <f>IF(AND(I135="Dubai", K135="LSB"), Commission!$M$19, 0)</f>
        <v>0</v>
      </c>
      <c r="AP135" s="48" t="e">
        <f>IF(AN135="HSB", Commission!$F$2, IF(AN135="LSB", Commission!$F$3, "")) +AO135</f>
        <v>#VALUE!</v>
      </c>
      <c r="AQ135" s="79" t="e">
        <f t="shared" si="48"/>
        <v>#VALUE!</v>
      </c>
    </row>
    <row r="136" spans="13:43" x14ac:dyDescent="0.3">
      <c r="M136" s="48">
        <f t="shared" si="36"/>
        <v>0</v>
      </c>
      <c r="N136" s="48">
        <f t="shared" si="36"/>
        <v>0</v>
      </c>
      <c r="O136" s="48">
        <f t="shared" si="36"/>
        <v>0</v>
      </c>
      <c r="P136" s="48">
        <f t="shared" ca="1" si="40"/>
        <v>0</v>
      </c>
      <c r="Q136" s="48" t="str" cm="1">
        <f t="array" aca="1" ref="Q136" ca="1">IFERROR(INDEX('Base Premium '!P:P, MATCH(1, (VALUE(LEFT('Base Premium '!P:P, FIND("-", 'Base Premium '!P:P)-1)) &lt;= P136) * (VALUE(MID('Base Premium '!P:P, FIND("-", 'Base Premium '!P:P)+1, LEN('Base Premium '!P:P))) &gt;= P136), 0)), "No Match")</f>
        <v>0-5</v>
      </c>
      <c r="R136" s="48">
        <f t="shared" si="41"/>
        <v>0</v>
      </c>
      <c r="S136" s="48">
        <f t="shared" si="37"/>
        <v>0</v>
      </c>
      <c r="T136" s="48">
        <f t="shared" si="37"/>
        <v>0</v>
      </c>
      <c r="U136" s="48">
        <f t="shared" si="37"/>
        <v>0</v>
      </c>
      <c r="V136" s="48">
        <f t="shared" si="38"/>
        <v>0</v>
      </c>
      <c r="W136" s="48">
        <f t="shared" si="38"/>
        <v>0</v>
      </c>
      <c r="X136" s="48" t="str">
        <f t="shared" ca="1" si="42"/>
        <v>0-500</v>
      </c>
      <c r="Z136" s="78" t="str">
        <f>IF(Y136&lt;&gt;0, 'Benefits Calculation'!$T$4, "")</f>
        <v/>
      </c>
      <c r="AA136" s="48" t="str">
        <f>IF(Y136&lt;&gt;0, 'Benefits Calculation'!$U$4, "")</f>
        <v/>
      </c>
      <c r="AB136" s="48" t="s">
        <v>238</v>
      </c>
      <c r="AC136" s="48">
        <f>IF(AB136="YES", 'Benefits Calculation'!$AO$4, 0)</f>
        <v>0</v>
      </c>
      <c r="AD136" s="48">
        <f>IF(AC136="YES", 'Benefits Calculation'!$AP$4, 0)</f>
        <v>0</v>
      </c>
      <c r="AE136" s="48" t="e">
        <f t="shared" si="43"/>
        <v>#VALUE!</v>
      </c>
      <c r="AG136" s="78" t="str">
        <f>IF(Y136&lt;&gt;0, 'Existing child  Loading'!$F$2, "")</f>
        <v/>
      </c>
      <c r="AH136" s="78" t="e">
        <f>IF(Y136&lt;&gt;0, 'Existing child  Loading'!$M$2, "")/100</f>
        <v>#VALUE!</v>
      </c>
      <c r="AI136" s="78" t="e">
        <f>IF(Y136&lt;&gt;0, 'Existing child  Loading'!$J$2, "")/100</f>
        <v>#VALUE!</v>
      </c>
      <c r="AJ136" s="162">
        <f t="shared" si="39"/>
        <v>0</v>
      </c>
      <c r="AK136" s="78" t="e">
        <f t="shared" si="44"/>
        <v>#VALUE!</v>
      </c>
      <c r="AL136" s="48" t="e">
        <f t="shared" si="45"/>
        <v>#VALUE!</v>
      </c>
      <c r="AM136" s="48" t="e">
        <f t="shared" si="46"/>
        <v>#VALUE!</v>
      </c>
      <c r="AN136" s="48">
        <f t="shared" si="47"/>
        <v>0</v>
      </c>
      <c r="AO136" s="78">
        <f>IF(AND(I136="Dubai", K136="LSB"), Commission!$M$19, 0)</f>
        <v>0</v>
      </c>
      <c r="AP136" s="48" t="e">
        <f>IF(AN136="HSB", Commission!$F$2, IF(AN136="LSB", Commission!$F$3, "")) +AO136</f>
        <v>#VALUE!</v>
      </c>
      <c r="AQ136" s="79" t="e">
        <f t="shared" si="48"/>
        <v>#VALUE!</v>
      </c>
    </row>
    <row r="137" spans="13:43" x14ac:dyDescent="0.3">
      <c r="M137" s="48">
        <f t="shared" si="36"/>
        <v>0</v>
      </c>
      <c r="N137" s="48">
        <f t="shared" si="36"/>
        <v>0</v>
      </c>
      <c r="O137" s="48">
        <f t="shared" si="36"/>
        <v>0</v>
      </c>
      <c r="P137" s="48">
        <f t="shared" ca="1" si="40"/>
        <v>0</v>
      </c>
      <c r="Q137" s="48" t="str" cm="1">
        <f t="array" aca="1" ref="Q137" ca="1">IFERROR(INDEX('Base Premium '!P:P, MATCH(1, (VALUE(LEFT('Base Premium '!P:P, FIND("-", 'Base Premium '!P:P)-1)) &lt;= P137) * (VALUE(MID('Base Premium '!P:P, FIND("-", 'Base Premium '!P:P)+1, LEN('Base Premium '!P:P))) &gt;= P137), 0)), "No Match")</f>
        <v>0-5</v>
      </c>
      <c r="R137" s="48">
        <f t="shared" si="41"/>
        <v>0</v>
      </c>
      <c r="S137" s="48">
        <f t="shared" si="37"/>
        <v>0</v>
      </c>
      <c r="T137" s="48">
        <f t="shared" si="37"/>
        <v>0</v>
      </c>
      <c r="U137" s="48">
        <f t="shared" si="37"/>
        <v>0</v>
      </c>
      <c r="V137" s="48">
        <f t="shared" si="38"/>
        <v>0</v>
      </c>
      <c r="W137" s="48">
        <f t="shared" si="38"/>
        <v>0</v>
      </c>
      <c r="X137" s="48" t="str">
        <f t="shared" ca="1" si="42"/>
        <v>0-500</v>
      </c>
      <c r="Z137" s="78" t="str">
        <f>IF(Y137&lt;&gt;0, 'Benefits Calculation'!$T$4, "")</f>
        <v/>
      </c>
      <c r="AA137" s="48" t="str">
        <f>IF(Y137&lt;&gt;0, 'Benefits Calculation'!$U$4, "")</f>
        <v/>
      </c>
      <c r="AB137" s="48" t="s">
        <v>238</v>
      </c>
      <c r="AC137" s="48">
        <f>IF(AB137="YES", 'Benefits Calculation'!$AO$4, 0)</f>
        <v>0</v>
      </c>
      <c r="AD137" s="48">
        <f>IF(AC137="YES", 'Benefits Calculation'!$AP$4, 0)</f>
        <v>0</v>
      </c>
      <c r="AE137" s="48" t="e">
        <f t="shared" si="43"/>
        <v>#VALUE!</v>
      </c>
      <c r="AG137" s="78" t="str">
        <f>IF(Y137&lt;&gt;0, 'Existing child  Loading'!$F$2, "")</f>
        <v/>
      </c>
      <c r="AH137" s="78" t="e">
        <f>IF(Y137&lt;&gt;0, 'Existing child  Loading'!$M$2, "")/100</f>
        <v>#VALUE!</v>
      </c>
      <c r="AI137" s="78" t="e">
        <f>IF(Y137&lt;&gt;0, 'Existing child  Loading'!$J$2, "")/100</f>
        <v>#VALUE!</v>
      </c>
      <c r="AJ137" s="162">
        <f t="shared" si="39"/>
        <v>0</v>
      </c>
      <c r="AK137" s="78" t="e">
        <f t="shared" si="44"/>
        <v>#VALUE!</v>
      </c>
      <c r="AL137" s="48" t="e">
        <f t="shared" si="45"/>
        <v>#VALUE!</v>
      </c>
      <c r="AM137" s="48" t="e">
        <f t="shared" si="46"/>
        <v>#VALUE!</v>
      </c>
      <c r="AN137" s="48">
        <f t="shared" si="47"/>
        <v>0</v>
      </c>
      <c r="AO137" s="78">
        <f>IF(AND(I137="Dubai", K137="LSB"), Commission!$M$19, 0)</f>
        <v>0</v>
      </c>
      <c r="AP137" s="48" t="e">
        <f>IF(AN137="HSB", Commission!$F$2, IF(AN137="LSB", Commission!$F$3, "")) +AO137</f>
        <v>#VALUE!</v>
      </c>
      <c r="AQ137" s="79" t="e">
        <f t="shared" si="48"/>
        <v>#VALUE!</v>
      </c>
    </row>
    <row r="138" spans="13:43" x14ac:dyDescent="0.3">
      <c r="M138" s="48">
        <f t="shared" si="36"/>
        <v>0</v>
      </c>
      <c r="N138" s="48">
        <f t="shared" si="36"/>
        <v>0</v>
      </c>
      <c r="O138" s="48">
        <f t="shared" si="36"/>
        <v>0</v>
      </c>
      <c r="P138" s="48">
        <f t="shared" ca="1" si="40"/>
        <v>0</v>
      </c>
      <c r="Q138" s="48" t="str" cm="1">
        <f t="array" aca="1" ref="Q138" ca="1">IFERROR(INDEX('Base Premium '!P:P, MATCH(1, (VALUE(LEFT('Base Premium '!P:P, FIND("-", 'Base Premium '!P:P)-1)) &lt;= P138) * (VALUE(MID('Base Premium '!P:P, FIND("-", 'Base Premium '!P:P)+1, LEN('Base Premium '!P:P))) &gt;= P138), 0)), "No Match")</f>
        <v>0-5</v>
      </c>
      <c r="R138" s="48">
        <f t="shared" si="41"/>
        <v>0</v>
      </c>
      <c r="S138" s="48">
        <f t="shared" si="37"/>
        <v>0</v>
      </c>
      <c r="T138" s="48">
        <f t="shared" si="37"/>
        <v>0</v>
      </c>
      <c r="U138" s="48">
        <f t="shared" si="37"/>
        <v>0</v>
      </c>
      <c r="V138" s="48">
        <f t="shared" si="38"/>
        <v>0</v>
      </c>
      <c r="W138" s="48">
        <f t="shared" si="38"/>
        <v>0</v>
      </c>
      <c r="X138" s="48" t="str">
        <f t="shared" ca="1" si="42"/>
        <v>0-500</v>
      </c>
      <c r="Z138" s="78" t="str">
        <f>IF(Y138&lt;&gt;0, 'Benefits Calculation'!$T$4, "")</f>
        <v/>
      </c>
      <c r="AA138" s="48" t="str">
        <f>IF(Y138&lt;&gt;0, 'Benefits Calculation'!$U$4, "")</f>
        <v/>
      </c>
      <c r="AB138" s="48" t="s">
        <v>238</v>
      </c>
      <c r="AC138" s="48">
        <f>IF(AB138="YES", 'Benefits Calculation'!$AO$4, 0)</f>
        <v>0</v>
      </c>
      <c r="AD138" s="48">
        <f>IF(AC138="YES", 'Benefits Calculation'!$AP$4, 0)</f>
        <v>0</v>
      </c>
      <c r="AE138" s="48" t="e">
        <f t="shared" si="43"/>
        <v>#VALUE!</v>
      </c>
      <c r="AG138" s="78" t="str">
        <f>IF(Y138&lt;&gt;0, 'Existing child  Loading'!$F$2, "")</f>
        <v/>
      </c>
      <c r="AH138" s="78" t="e">
        <f>IF(Y138&lt;&gt;0, 'Existing child  Loading'!$M$2, "")/100</f>
        <v>#VALUE!</v>
      </c>
      <c r="AI138" s="78" t="e">
        <f>IF(Y138&lt;&gt;0, 'Existing child  Loading'!$J$2, "")/100</f>
        <v>#VALUE!</v>
      </c>
      <c r="AJ138" s="162">
        <f t="shared" si="39"/>
        <v>0</v>
      </c>
      <c r="AK138" s="78" t="e">
        <f t="shared" si="44"/>
        <v>#VALUE!</v>
      </c>
      <c r="AL138" s="48" t="e">
        <f t="shared" si="45"/>
        <v>#VALUE!</v>
      </c>
      <c r="AM138" s="48" t="e">
        <f t="shared" si="46"/>
        <v>#VALUE!</v>
      </c>
      <c r="AN138" s="48">
        <f t="shared" si="47"/>
        <v>0</v>
      </c>
      <c r="AO138" s="78">
        <f>IF(AND(I138="Dubai", K138="LSB"), Commission!$M$19, 0)</f>
        <v>0</v>
      </c>
      <c r="AP138" s="48" t="e">
        <f>IF(AN138="HSB", Commission!$F$2, IF(AN138="LSB", Commission!$F$3, "")) +AO138</f>
        <v>#VALUE!</v>
      </c>
      <c r="AQ138" s="79" t="e">
        <f t="shared" si="48"/>
        <v>#VALUE!</v>
      </c>
    </row>
    <row r="139" spans="13:43" x14ac:dyDescent="0.3">
      <c r="M139" s="48">
        <f t="shared" si="36"/>
        <v>0</v>
      </c>
      <c r="N139" s="48">
        <f t="shared" si="36"/>
        <v>0</v>
      </c>
      <c r="O139" s="48">
        <f t="shared" si="36"/>
        <v>0</v>
      </c>
      <c r="P139" s="48">
        <f t="shared" ca="1" si="40"/>
        <v>0</v>
      </c>
      <c r="Q139" s="48" t="str" cm="1">
        <f t="array" aca="1" ref="Q139" ca="1">IFERROR(INDEX('Base Premium '!P:P, MATCH(1, (VALUE(LEFT('Base Premium '!P:P, FIND("-", 'Base Premium '!P:P)-1)) &lt;= P139) * (VALUE(MID('Base Premium '!P:P, FIND("-", 'Base Premium '!P:P)+1, LEN('Base Premium '!P:P))) &gt;= P139), 0)), "No Match")</f>
        <v>0-5</v>
      </c>
      <c r="R139" s="48">
        <f t="shared" si="41"/>
        <v>0</v>
      </c>
      <c r="S139" s="48">
        <f t="shared" si="37"/>
        <v>0</v>
      </c>
      <c r="T139" s="48">
        <f t="shared" si="37"/>
        <v>0</v>
      </c>
      <c r="U139" s="48">
        <f t="shared" si="37"/>
        <v>0</v>
      </c>
      <c r="V139" s="48">
        <f t="shared" si="38"/>
        <v>0</v>
      </c>
      <c r="W139" s="48">
        <f t="shared" si="38"/>
        <v>0</v>
      </c>
      <c r="X139" s="48" t="str">
        <f t="shared" ca="1" si="42"/>
        <v>0-500</v>
      </c>
      <c r="Z139" s="78" t="str">
        <f>IF(Y139&lt;&gt;0, 'Benefits Calculation'!$T$4, "")</f>
        <v/>
      </c>
      <c r="AA139" s="48" t="str">
        <f>IF(Y139&lt;&gt;0, 'Benefits Calculation'!$U$4, "")</f>
        <v/>
      </c>
      <c r="AB139" s="48" t="s">
        <v>238</v>
      </c>
      <c r="AC139" s="48">
        <f>IF(AB139="YES", 'Benefits Calculation'!$AO$4, 0)</f>
        <v>0</v>
      </c>
      <c r="AD139" s="48">
        <f>IF(AC139="YES", 'Benefits Calculation'!$AP$4, 0)</f>
        <v>0</v>
      </c>
      <c r="AE139" s="48" t="e">
        <f t="shared" si="43"/>
        <v>#VALUE!</v>
      </c>
      <c r="AG139" s="78" t="str">
        <f>IF(Y139&lt;&gt;0, 'Existing child  Loading'!$F$2, "")</f>
        <v/>
      </c>
      <c r="AH139" s="78" t="e">
        <f>IF(Y139&lt;&gt;0, 'Existing child  Loading'!$M$2, "")/100</f>
        <v>#VALUE!</v>
      </c>
      <c r="AI139" s="78" t="e">
        <f>IF(Y139&lt;&gt;0, 'Existing child  Loading'!$J$2, "")/100</f>
        <v>#VALUE!</v>
      </c>
      <c r="AJ139" s="162">
        <f t="shared" si="39"/>
        <v>0</v>
      </c>
      <c r="AK139" s="78" t="e">
        <f t="shared" si="44"/>
        <v>#VALUE!</v>
      </c>
      <c r="AL139" s="48" t="e">
        <f t="shared" si="45"/>
        <v>#VALUE!</v>
      </c>
      <c r="AM139" s="48" t="e">
        <f t="shared" si="46"/>
        <v>#VALUE!</v>
      </c>
      <c r="AN139" s="48">
        <f t="shared" si="47"/>
        <v>0</v>
      </c>
      <c r="AO139" s="78">
        <f>IF(AND(I139="Dubai", K139="LSB"), Commission!$M$19, 0)</f>
        <v>0</v>
      </c>
      <c r="AP139" s="48" t="e">
        <f>IF(AN139="HSB", Commission!$F$2, IF(AN139="LSB", Commission!$F$3, "")) +AO139</f>
        <v>#VALUE!</v>
      </c>
      <c r="AQ139" s="79" t="e">
        <f t="shared" si="48"/>
        <v>#VALUE!</v>
      </c>
    </row>
    <row r="140" spans="13:43" x14ac:dyDescent="0.3">
      <c r="M140" s="48">
        <f t="shared" si="36"/>
        <v>0</v>
      </c>
      <c r="N140" s="48">
        <f t="shared" si="36"/>
        <v>0</v>
      </c>
      <c r="O140" s="48">
        <f t="shared" si="36"/>
        <v>0</v>
      </c>
      <c r="P140" s="48">
        <f t="shared" ca="1" si="40"/>
        <v>0</v>
      </c>
      <c r="Q140" s="48" t="str" cm="1">
        <f t="array" aca="1" ref="Q140" ca="1">IFERROR(INDEX('Base Premium '!P:P, MATCH(1, (VALUE(LEFT('Base Premium '!P:P, FIND("-", 'Base Premium '!P:P)-1)) &lt;= P140) * (VALUE(MID('Base Premium '!P:P, FIND("-", 'Base Premium '!P:P)+1, LEN('Base Premium '!P:P))) &gt;= P140), 0)), "No Match")</f>
        <v>0-5</v>
      </c>
      <c r="R140" s="48">
        <f t="shared" si="41"/>
        <v>0</v>
      </c>
      <c r="S140" s="48">
        <f t="shared" si="37"/>
        <v>0</v>
      </c>
      <c r="T140" s="48">
        <f t="shared" si="37"/>
        <v>0</v>
      </c>
      <c r="U140" s="48">
        <f t="shared" si="37"/>
        <v>0</v>
      </c>
      <c r="V140" s="48">
        <f t="shared" si="38"/>
        <v>0</v>
      </c>
      <c r="W140" s="48">
        <f t="shared" si="38"/>
        <v>0</v>
      </c>
      <c r="X140" s="48" t="str">
        <f t="shared" ca="1" si="42"/>
        <v>0-500</v>
      </c>
      <c r="Z140" s="78" t="str">
        <f>IF(Y140&lt;&gt;0, 'Benefits Calculation'!$T$4, "")</f>
        <v/>
      </c>
      <c r="AA140" s="48" t="str">
        <f>IF(Y140&lt;&gt;0, 'Benefits Calculation'!$U$4, "")</f>
        <v/>
      </c>
      <c r="AB140" s="48" t="s">
        <v>238</v>
      </c>
      <c r="AC140" s="48">
        <f>IF(AB140="YES", 'Benefits Calculation'!$AO$4, 0)</f>
        <v>0</v>
      </c>
      <c r="AD140" s="48">
        <f>IF(AC140="YES", 'Benefits Calculation'!$AP$4, 0)</f>
        <v>0</v>
      </c>
      <c r="AE140" s="48" t="e">
        <f t="shared" si="43"/>
        <v>#VALUE!</v>
      </c>
      <c r="AG140" s="78" t="str">
        <f>IF(Y140&lt;&gt;0, 'Existing child  Loading'!$F$2, "")</f>
        <v/>
      </c>
      <c r="AH140" s="78" t="e">
        <f>IF(Y140&lt;&gt;0, 'Existing child  Loading'!$M$2, "")/100</f>
        <v>#VALUE!</v>
      </c>
      <c r="AI140" s="78" t="e">
        <f>IF(Y140&lt;&gt;0, 'Existing child  Loading'!$J$2, "")/100</f>
        <v>#VALUE!</v>
      </c>
      <c r="AJ140" s="162">
        <f t="shared" si="39"/>
        <v>0</v>
      </c>
      <c r="AK140" s="78" t="e">
        <f t="shared" si="44"/>
        <v>#VALUE!</v>
      </c>
      <c r="AL140" s="48" t="e">
        <f t="shared" si="45"/>
        <v>#VALUE!</v>
      </c>
      <c r="AM140" s="48" t="e">
        <f t="shared" si="46"/>
        <v>#VALUE!</v>
      </c>
      <c r="AN140" s="48">
        <f t="shared" si="47"/>
        <v>0</v>
      </c>
      <c r="AO140" s="78">
        <f>IF(AND(I140="Dubai", K140="LSB"), Commission!$M$19, 0)</f>
        <v>0</v>
      </c>
      <c r="AP140" s="48" t="e">
        <f>IF(AN140="HSB", Commission!$F$2, IF(AN140="LSB", Commission!$F$3, "")) +AO140</f>
        <v>#VALUE!</v>
      </c>
      <c r="AQ140" s="79" t="e">
        <f t="shared" si="48"/>
        <v>#VALUE!</v>
      </c>
    </row>
    <row r="141" spans="13:43" x14ac:dyDescent="0.3">
      <c r="M141" s="48">
        <f t="shared" si="36"/>
        <v>0</v>
      </c>
      <c r="N141" s="48">
        <f t="shared" si="36"/>
        <v>0</v>
      </c>
      <c r="O141" s="48">
        <f t="shared" si="36"/>
        <v>0</v>
      </c>
      <c r="P141" s="48">
        <f t="shared" ca="1" si="40"/>
        <v>0</v>
      </c>
      <c r="Q141" s="48" t="str" cm="1">
        <f t="array" aca="1" ref="Q141" ca="1">IFERROR(INDEX('Base Premium '!P:P, MATCH(1, (VALUE(LEFT('Base Premium '!P:P, FIND("-", 'Base Premium '!P:P)-1)) &lt;= P141) * (VALUE(MID('Base Premium '!P:P, FIND("-", 'Base Premium '!P:P)+1, LEN('Base Premium '!P:P))) &gt;= P141), 0)), "No Match")</f>
        <v>0-5</v>
      </c>
      <c r="R141" s="48">
        <f t="shared" si="41"/>
        <v>0</v>
      </c>
      <c r="S141" s="48">
        <f t="shared" si="37"/>
        <v>0</v>
      </c>
      <c r="T141" s="48">
        <f t="shared" si="37"/>
        <v>0</v>
      </c>
      <c r="U141" s="48">
        <f t="shared" si="37"/>
        <v>0</v>
      </c>
      <c r="V141" s="48">
        <f t="shared" si="38"/>
        <v>0</v>
      </c>
      <c r="W141" s="48">
        <f t="shared" si="38"/>
        <v>0</v>
      </c>
      <c r="X141" s="48" t="str">
        <f t="shared" ca="1" si="42"/>
        <v>0-500</v>
      </c>
      <c r="Z141" s="78" t="str">
        <f>IF(Y141&lt;&gt;0, 'Benefits Calculation'!$T$4, "")</f>
        <v/>
      </c>
      <c r="AA141" s="48" t="str">
        <f>IF(Y141&lt;&gt;0, 'Benefits Calculation'!$U$4, "")</f>
        <v/>
      </c>
      <c r="AB141" s="48" t="s">
        <v>238</v>
      </c>
      <c r="AC141" s="48">
        <f>IF(AB141="YES", 'Benefits Calculation'!$AO$4, 0)</f>
        <v>0</v>
      </c>
      <c r="AD141" s="48">
        <f>IF(AC141="YES", 'Benefits Calculation'!$AP$4, 0)</f>
        <v>0</v>
      </c>
      <c r="AE141" s="48" t="e">
        <f t="shared" si="43"/>
        <v>#VALUE!</v>
      </c>
      <c r="AG141" s="78" t="str">
        <f>IF(Y141&lt;&gt;0, 'Existing child  Loading'!$F$2, "")</f>
        <v/>
      </c>
      <c r="AH141" s="78" t="e">
        <f>IF(Y141&lt;&gt;0, 'Existing child  Loading'!$M$2, "")/100</f>
        <v>#VALUE!</v>
      </c>
      <c r="AI141" s="78" t="e">
        <f>IF(Y141&lt;&gt;0, 'Existing child  Loading'!$J$2, "")/100</f>
        <v>#VALUE!</v>
      </c>
      <c r="AJ141" s="162">
        <f t="shared" si="39"/>
        <v>0</v>
      </c>
      <c r="AK141" s="78" t="e">
        <f t="shared" si="44"/>
        <v>#VALUE!</v>
      </c>
      <c r="AL141" s="48" t="e">
        <f t="shared" si="45"/>
        <v>#VALUE!</v>
      </c>
      <c r="AM141" s="48" t="e">
        <f t="shared" si="46"/>
        <v>#VALUE!</v>
      </c>
      <c r="AN141" s="48">
        <f t="shared" si="47"/>
        <v>0</v>
      </c>
      <c r="AO141" s="78">
        <f>IF(AND(I141="Dubai", K141="LSB"), Commission!$M$19, 0)</f>
        <v>0</v>
      </c>
      <c r="AP141" s="48" t="e">
        <f>IF(AN141="HSB", Commission!$F$2, IF(AN141="LSB", Commission!$F$3, "")) +AO141</f>
        <v>#VALUE!</v>
      </c>
      <c r="AQ141" s="79" t="e">
        <f t="shared" si="48"/>
        <v>#VALUE!</v>
      </c>
    </row>
    <row r="142" spans="13:43" x14ac:dyDescent="0.3">
      <c r="M142" s="48">
        <f t="shared" si="36"/>
        <v>0</v>
      </c>
      <c r="N142" s="48">
        <f t="shared" si="36"/>
        <v>0</v>
      </c>
      <c r="O142" s="48">
        <f t="shared" si="36"/>
        <v>0</v>
      </c>
      <c r="P142" s="48">
        <f t="shared" ca="1" si="40"/>
        <v>0</v>
      </c>
      <c r="Q142" s="48" t="str" cm="1">
        <f t="array" aca="1" ref="Q142" ca="1">IFERROR(INDEX('Base Premium '!P:P, MATCH(1, (VALUE(LEFT('Base Premium '!P:P, FIND("-", 'Base Premium '!P:P)-1)) &lt;= P142) * (VALUE(MID('Base Premium '!P:P, FIND("-", 'Base Premium '!P:P)+1, LEN('Base Premium '!P:P))) &gt;= P142), 0)), "No Match")</f>
        <v>0-5</v>
      </c>
      <c r="R142" s="48">
        <f t="shared" si="41"/>
        <v>0</v>
      </c>
      <c r="S142" s="48">
        <f t="shared" si="37"/>
        <v>0</v>
      </c>
      <c r="T142" s="48">
        <f t="shared" si="37"/>
        <v>0</v>
      </c>
      <c r="U142" s="48">
        <f t="shared" si="37"/>
        <v>0</v>
      </c>
      <c r="V142" s="48">
        <f t="shared" si="38"/>
        <v>0</v>
      </c>
      <c r="W142" s="48">
        <f t="shared" si="38"/>
        <v>0</v>
      </c>
      <c r="X142" s="48" t="str">
        <f t="shared" ca="1" si="42"/>
        <v>0-500</v>
      </c>
      <c r="Z142" s="78" t="str">
        <f>IF(Y142&lt;&gt;0, 'Benefits Calculation'!$T$4, "")</f>
        <v/>
      </c>
      <c r="AA142" s="48" t="str">
        <f>IF(Y142&lt;&gt;0, 'Benefits Calculation'!$U$4, "")</f>
        <v/>
      </c>
      <c r="AB142" s="48" t="s">
        <v>238</v>
      </c>
      <c r="AC142" s="48">
        <f>IF(AB142="YES", 'Benefits Calculation'!$AO$4, 0)</f>
        <v>0</v>
      </c>
      <c r="AD142" s="48">
        <f>IF(AC142="YES", 'Benefits Calculation'!$AP$4, 0)</f>
        <v>0</v>
      </c>
      <c r="AE142" s="48" t="e">
        <f t="shared" si="43"/>
        <v>#VALUE!</v>
      </c>
      <c r="AG142" s="78" t="str">
        <f>IF(Y142&lt;&gt;0, 'Existing child  Loading'!$F$2, "")</f>
        <v/>
      </c>
      <c r="AH142" s="78" t="e">
        <f>IF(Y142&lt;&gt;0, 'Existing child  Loading'!$M$2, "")/100</f>
        <v>#VALUE!</v>
      </c>
      <c r="AI142" s="78" t="e">
        <f>IF(Y142&lt;&gt;0, 'Existing child  Loading'!$J$2, "")/100</f>
        <v>#VALUE!</v>
      </c>
      <c r="AJ142" s="162">
        <f t="shared" si="39"/>
        <v>0</v>
      </c>
      <c r="AK142" s="78" t="e">
        <f t="shared" si="44"/>
        <v>#VALUE!</v>
      </c>
      <c r="AL142" s="48" t="e">
        <f t="shared" si="45"/>
        <v>#VALUE!</v>
      </c>
      <c r="AM142" s="48" t="e">
        <f t="shared" si="46"/>
        <v>#VALUE!</v>
      </c>
      <c r="AN142" s="48">
        <f t="shared" si="47"/>
        <v>0</v>
      </c>
      <c r="AO142" s="78">
        <f>IF(AND(I142="Dubai", K142="LSB"), Commission!$M$19, 0)</f>
        <v>0</v>
      </c>
      <c r="AP142" s="48" t="e">
        <f>IF(AN142="HSB", Commission!$F$2, IF(AN142="LSB", Commission!$F$3, "")) +AO142</f>
        <v>#VALUE!</v>
      </c>
      <c r="AQ142" s="79" t="e">
        <f t="shared" si="48"/>
        <v>#VALUE!</v>
      </c>
    </row>
    <row r="143" spans="13:43" x14ac:dyDescent="0.3">
      <c r="M143" s="48">
        <f t="shared" si="36"/>
        <v>0</v>
      </c>
      <c r="N143" s="48">
        <f t="shared" si="36"/>
        <v>0</v>
      </c>
      <c r="O143" s="48">
        <f t="shared" si="36"/>
        <v>0</v>
      </c>
      <c r="P143" s="48">
        <f t="shared" ca="1" si="40"/>
        <v>0</v>
      </c>
      <c r="Q143" s="48" t="str" cm="1">
        <f t="array" aca="1" ref="Q143" ca="1">IFERROR(INDEX('Base Premium '!P:P, MATCH(1, (VALUE(LEFT('Base Premium '!P:P, FIND("-", 'Base Premium '!P:P)-1)) &lt;= P143) * (VALUE(MID('Base Premium '!P:P, FIND("-", 'Base Premium '!P:P)+1, LEN('Base Premium '!P:P))) &gt;= P143), 0)), "No Match")</f>
        <v>0-5</v>
      </c>
      <c r="R143" s="48">
        <f t="shared" si="41"/>
        <v>0</v>
      </c>
      <c r="S143" s="48">
        <f t="shared" si="37"/>
        <v>0</v>
      </c>
      <c r="T143" s="48">
        <f t="shared" si="37"/>
        <v>0</v>
      </c>
      <c r="U143" s="48">
        <f t="shared" si="37"/>
        <v>0</v>
      </c>
      <c r="V143" s="48">
        <f t="shared" si="38"/>
        <v>0</v>
      </c>
      <c r="W143" s="48">
        <f t="shared" si="38"/>
        <v>0</v>
      </c>
      <c r="X143" s="48" t="str">
        <f t="shared" ca="1" si="42"/>
        <v>0-500</v>
      </c>
      <c r="Z143" s="78" t="str">
        <f>IF(Y143&lt;&gt;0, 'Benefits Calculation'!$T$4, "")</f>
        <v/>
      </c>
      <c r="AA143" s="48" t="str">
        <f>IF(Y143&lt;&gt;0, 'Benefits Calculation'!$U$4, "")</f>
        <v/>
      </c>
      <c r="AB143" s="48" t="s">
        <v>238</v>
      </c>
      <c r="AC143" s="48">
        <f>IF(AB143="YES", 'Benefits Calculation'!$AO$4, 0)</f>
        <v>0</v>
      </c>
      <c r="AD143" s="48">
        <f>IF(AC143="YES", 'Benefits Calculation'!$AP$4, 0)</f>
        <v>0</v>
      </c>
      <c r="AE143" s="48" t="e">
        <f t="shared" si="43"/>
        <v>#VALUE!</v>
      </c>
      <c r="AG143" s="78" t="str">
        <f>IF(Y143&lt;&gt;0, 'Existing child  Loading'!$F$2, "")</f>
        <v/>
      </c>
      <c r="AH143" s="78" t="e">
        <f>IF(Y143&lt;&gt;0, 'Existing child  Loading'!$M$2, "")/100</f>
        <v>#VALUE!</v>
      </c>
      <c r="AI143" s="78" t="e">
        <f>IF(Y143&lt;&gt;0, 'Existing child  Loading'!$J$2, "")/100</f>
        <v>#VALUE!</v>
      </c>
      <c r="AJ143" s="162">
        <f t="shared" si="39"/>
        <v>0</v>
      </c>
      <c r="AK143" s="78" t="e">
        <f t="shared" si="44"/>
        <v>#VALUE!</v>
      </c>
      <c r="AL143" s="48" t="e">
        <f t="shared" si="45"/>
        <v>#VALUE!</v>
      </c>
      <c r="AM143" s="48" t="e">
        <f t="shared" si="46"/>
        <v>#VALUE!</v>
      </c>
      <c r="AN143" s="48">
        <f t="shared" si="47"/>
        <v>0</v>
      </c>
      <c r="AO143" s="78">
        <f>IF(AND(I143="Dubai", K143="LSB"), Commission!$M$19, 0)</f>
        <v>0</v>
      </c>
      <c r="AP143" s="48" t="e">
        <f>IF(AN143="HSB", Commission!$F$2, IF(AN143="LSB", Commission!$F$3, "")) +AO143</f>
        <v>#VALUE!</v>
      </c>
      <c r="AQ143" s="79" t="e">
        <f t="shared" si="48"/>
        <v>#VALUE!</v>
      </c>
    </row>
    <row r="144" spans="13:43" x14ac:dyDescent="0.3">
      <c r="M144" s="48">
        <f t="shared" si="36"/>
        <v>0</v>
      </c>
      <c r="N144" s="48">
        <f t="shared" si="36"/>
        <v>0</v>
      </c>
      <c r="O144" s="48">
        <f t="shared" si="36"/>
        <v>0</v>
      </c>
      <c r="P144" s="48">
        <f t="shared" ca="1" si="40"/>
        <v>0</v>
      </c>
      <c r="Q144" s="48" t="str" cm="1">
        <f t="array" aca="1" ref="Q144" ca="1">IFERROR(INDEX('Base Premium '!P:P, MATCH(1, (VALUE(LEFT('Base Premium '!P:P, FIND("-", 'Base Premium '!P:P)-1)) &lt;= P144) * (VALUE(MID('Base Premium '!P:P, FIND("-", 'Base Premium '!P:P)+1, LEN('Base Premium '!P:P))) &gt;= P144), 0)), "No Match")</f>
        <v>0-5</v>
      </c>
      <c r="R144" s="48">
        <f t="shared" si="41"/>
        <v>0</v>
      </c>
      <c r="S144" s="48">
        <f t="shared" si="37"/>
        <v>0</v>
      </c>
      <c r="T144" s="48">
        <f t="shared" si="37"/>
        <v>0</v>
      </c>
      <c r="U144" s="48">
        <f t="shared" si="37"/>
        <v>0</v>
      </c>
      <c r="V144" s="48">
        <f t="shared" si="38"/>
        <v>0</v>
      </c>
      <c r="W144" s="48">
        <f t="shared" si="38"/>
        <v>0</v>
      </c>
      <c r="X144" s="48" t="str">
        <f t="shared" ca="1" si="42"/>
        <v>0-500</v>
      </c>
      <c r="Z144" s="78" t="str">
        <f>IF(Y144&lt;&gt;0, 'Benefits Calculation'!$T$4, "")</f>
        <v/>
      </c>
      <c r="AA144" s="48" t="str">
        <f>IF(Y144&lt;&gt;0, 'Benefits Calculation'!$U$4, "")</f>
        <v/>
      </c>
      <c r="AB144" s="48" t="s">
        <v>238</v>
      </c>
      <c r="AC144" s="48">
        <f>IF(AB144="YES", 'Benefits Calculation'!$AO$4, 0)</f>
        <v>0</v>
      </c>
      <c r="AD144" s="48">
        <f>IF(AC144="YES", 'Benefits Calculation'!$AP$4, 0)</f>
        <v>0</v>
      </c>
      <c r="AE144" s="48" t="e">
        <f t="shared" si="43"/>
        <v>#VALUE!</v>
      </c>
      <c r="AG144" s="78" t="str">
        <f>IF(Y144&lt;&gt;0, 'Existing child  Loading'!$F$2, "")</f>
        <v/>
      </c>
      <c r="AH144" s="78" t="e">
        <f>IF(Y144&lt;&gt;0, 'Existing child  Loading'!$M$2, "")/100</f>
        <v>#VALUE!</v>
      </c>
      <c r="AI144" s="78" t="e">
        <f>IF(Y144&lt;&gt;0, 'Existing child  Loading'!$J$2, "")/100</f>
        <v>#VALUE!</v>
      </c>
      <c r="AJ144" s="162">
        <f t="shared" si="39"/>
        <v>0</v>
      </c>
      <c r="AK144" s="78" t="e">
        <f t="shared" si="44"/>
        <v>#VALUE!</v>
      </c>
      <c r="AL144" s="48" t="e">
        <f t="shared" si="45"/>
        <v>#VALUE!</v>
      </c>
      <c r="AM144" s="48" t="e">
        <f t="shared" si="46"/>
        <v>#VALUE!</v>
      </c>
      <c r="AN144" s="48">
        <f t="shared" si="47"/>
        <v>0</v>
      </c>
      <c r="AO144" s="78">
        <f>IF(AND(I144="Dubai", K144="LSB"), Commission!$M$19, 0)</f>
        <v>0</v>
      </c>
      <c r="AP144" s="48" t="e">
        <f>IF(AN144="HSB", Commission!$F$2, IF(AN144="LSB", Commission!$F$3, "")) +AO144</f>
        <v>#VALUE!</v>
      </c>
      <c r="AQ144" s="79" t="e">
        <f t="shared" si="48"/>
        <v>#VALUE!</v>
      </c>
    </row>
    <row r="145" spans="13:43" x14ac:dyDescent="0.3">
      <c r="M145" s="48">
        <f t="shared" si="36"/>
        <v>0</v>
      </c>
      <c r="N145" s="48">
        <f t="shared" si="36"/>
        <v>0</v>
      </c>
      <c r="O145" s="48">
        <f t="shared" si="36"/>
        <v>0</v>
      </c>
      <c r="P145" s="48">
        <f t="shared" ca="1" si="40"/>
        <v>0</v>
      </c>
      <c r="Q145" s="48" t="str" cm="1">
        <f t="array" aca="1" ref="Q145" ca="1">IFERROR(INDEX('Base Premium '!P:P, MATCH(1, (VALUE(LEFT('Base Premium '!P:P, FIND("-", 'Base Premium '!P:P)-1)) &lt;= P145) * (VALUE(MID('Base Premium '!P:P, FIND("-", 'Base Premium '!P:P)+1, LEN('Base Premium '!P:P))) &gt;= P145), 0)), "No Match")</f>
        <v>0-5</v>
      </c>
      <c r="R145" s="48">
        <f t="shared" si="41"/>
        <v>0</v>
      </c>
      <c r="S145" s="48">
        <f t="shared" si="37"/>
        <v>0</v>
      </c>
      <c r="T145" s="48">
        <f t="shared" si="37"/>
        <v>0</v>
      </c>
      <c r="U145" s="48">
        <f t="shared" si="37"/>
        <v>0</v>
      </c>
      <c r="V145" s="48">
        <f t="shared" si="38"/>
        <v>0</v>
      </c>
      <c r="W145" s="48">
        <f t="shared" si="38"/>
        <v>0</v>
      </c>
      <c r="X145" s="48" t="str">
        <f t="shared" ca="1" si="42"/>
        <v>0-500</v>
      </c>
      <c r="Z145" s="78" t="str">
        <f>IF(Y145&lt;&gt;0, 'Benefits Calculation'!$T$4, "")</f>
        <v/>
      </c>
      <c r="AA145" s="48" t="str">
        <f>IF(Y145&lt;&gt;0, 'Benefits Calculation'!$U$4, "")</f>
        <v/>
      </c>
      <c r="AB145" s="48" t="s">
        <v>238</v>
      </c>
      <c r="AC145" s="48">
        <f>IF(AB145="YES", 'Benefits Calculation'!$AO$4, 0)</f>
        <v>0</v>
      </c>
      <c r="AD145" s="48">
        <f>IF(AC145="YES", 'Benefits Calculation'!$AP$4, 0)</f>
        <v>0</v>
      </c>
      <c r="AE145" s="48" t="e">
        <f t="shared" si="43"/>
        <v>#VALUE!</v>
      </c>
      <c r="AG145" s="78" t="str">
        <f>IF(Y145&lt;&gt;0, 'Existing child  Loading'!$F$2, "")</f>
        <v/>
      </c>
      <c r="AH145" s="78" t="e">
        <f>IF(Y145&lt;&gt;0, 'Existing child  Loading'!$M$2, "")/100</f>
        <v>#VALUE!</v>
      </c>
      <c r="AI145" s="78" t="e">
        <f>IF(Y145&lt;&gt;0, 'Existing child  Loading'!$J$2, "")/100</f>
        <v>#VALUE!</v>
      </c>
      <c r="AJ145" s="162">
        <f t="shared" si="39"/>
        <v>0</v>
      </c>
      <c r="AK145" s="78" t="e">
        <f t="shared" si="44"/>
        <v>#VALUE!</v>
      </c>
      <c r="AL145" s="48" t="e">
        <f t="shared" si="45"/>
        <v>#VALUE!</v>
      </c>
      <c r="AM145" s="48" t="e">
        <f t="shared" si="46"/>
        <v>#VALUE!</v>
      </c>
      <c r="AN145" s="48">
        <f t="shared" si="47"/>
        <v>0</v>
      </c>
      <c r="AO145" s="78">
        <f>IF(AND(I145="Dubai", K145="LSB"), Commission!$M$19, 0)</f>
        <v>0</v>
      </c>
      <c r="AP145" s="48" t="e">
        <f>IF(AN145="HSB", Commission!$F$2, IF(AN145="LSB", Commission!$F$3, "")) +AO145</f>
        <v>#VALUE!</v>
      </c>
      <c r="AQ145" s="79" t="e">
        <f t="shared" si="48"/>
        <v>#VALUE!</v>
      </c>
    </row>
    <row r="146" spans="13:43" x14ac:dyDescent="0.3">
      <c r="M146" s="48">
        <f t="shared" si="36"/>
        <v>0</v>
      </c>
      <c r="N146" s="48">
        <f t="shared" si="36"/>
        <v>0</v>
      </c>
      <c r="O146" s="48">
        <f t="shared" si="36"/>
        <v>0</v>
      </c>
      <c r="P146" s="48">
        <f t="shared" ca="1" si="40"/>
        <v>0</v>
      </c>
      <c r="Q146" s="48" t="str" cm="1">
        <f t="array" aca="1" ref="Q146" ca="1">IFERROR(INDEX('Base Premium '!P:P, MATCH(1, (VALUE(LEFT('Base Premium '!P:P, FIND("-", 'Base Premium '!P:P)-1)) &lt;= P146) * (VALUE(MID('Base Premium '!P:P, FIND("-", 'Base Premium '!P:P)+1, LEN('Base Premium '!P:P))) &gt;= P146), 0)), "No Match")</f>
        <v>0-5</v>
      </c>
      <c r="R146" s="48">
        <f t="shared" si="41"/>
        <v>0</v>
      </c>
      <c r="S146" s="48">
        <f t="shared" si="37"/>
        <v>0</v>
      </c>
      <c r="T146" s="48">
        <f t="shared" si="37"/>
        <v>0</v>
      </c>
      <c r="U146" s="48">
        <f t="shared" si="37"/>
        <v>0</v>
      </c>
      <c r="V146" s="48">
        <f t="shared" si="38"/>
        <v>0</v>
      </c>
      <c r="W146" s="48">
        <f t="shared" si="38"/>
        <v>0</v>
      </c>
      <c r="X146" s="48" t="str">
        <f t="shared" ca="1" si="42"/>
        <v>0-500</v>
      </c>
      <c r="Z146" s="78" t="str">
        <f>IF(Y146&lt;&gt;0, 'Benefits Calculation'!$T$4, "")</f>
        <v/>
      </c>
      <c r="AA146" s="48" t="str">
        <f>IF(Y146&lt;&gt;0, 'Benefits Calculation'!$U$4, "")</f>
        <v/>
      </c>
      <c r="AB146" s="48" t="s">
        <v>238</v>
      </c>
      <c r="AC146" s="48">
        <f>IF(AB146="YES", 'Benefits Calculation'!$AO$4, 0)</f>
        <v>0</v>
      </c>
      <c r="AD146" s="48">
        <f>IF(AC146="YES", 'Benefits Calculation'!$AP$4, 0)</f>
        <v>0</v>
      </c>
      <c r="AE146" s="48" t="e">
        <f t="shared" si="43"/>
        <v>#VALUE!</v>
      </c>
      <c r="AG146" s="78" t="str">
        <f>IF(Y146&lt;&gt;0, 'Existing child  Loading'!$F$2, "")</f>
        <v/>
      </c>
      <c r="AH146" s="78" t="e">
        <f>IF(Y146&lt;&gt;0, 'Existing child  Loading'!$M$2, "")/100</f>
        <v>#VALUE!</v>
      </c>
      <c r="AI146" s="78" t="e">
        <f>IF(Y146&lt;&gt;0, 'Existing child  Loading'!$J$2, "")/100</f>
        <v>#VALUE!</v>
      </c>
      <c r="AJ146" s="162">
        <f t="shared" si="39"/>
        <v>0</v>
      </c>
      <c r="AK146" s="78" t="e">
        <f t="shared" si="44"/>
        <v>#VALUE!</v>
      </c>
      <c r="AL146" s="48" t="e">
        <f t="shared" si="45"/>
        <v>#VALUE!</v>
      </c>
      <c r="AM146" s="48" t="e">
        <f t="shared" si="46"/>
        <v>#VALUE!</v>
      </c>
      <c r="AN146" s="48">
        <f t="shared" si="47"/>
        <v>0</v>
      </c>
      <c r="AO146" s="78">
        <f>IF(AND(I146="Dubai", K146="LSB"), Commission!$M$19, 0)</f>
        <v>0</v>
      </c>
      <c r="AP146" s="48" t="e">
        <f>IF(AN146="HSB", Commission!$F$2, IF(AN146="LSB", Commission!$F$3, "")) +AO146</f>
        <v>#VALUE!</v>
      </c>
      <c r="AQ146" s="79" t="e">
        <f t="shared" si="48"/>
        <v>#VALUE!</v>
      </c>
    </row>
    <row r="147" spans="13:43" x14ac:dyDescent="0.3">
      <c r="M147" s="48">
        <f t="shared" si="36"/>
        <v>0</v>
      </c>
      <c r="N147" s="48">
        <f t="shared" si="36"/>
        <v>0</v>
      </c>
      <c r="O147" s="48">
        <f t="shared" si="36"/>
        <v>0</v>
      </c>
      <c r="P147" s="48">
        <f t="shared" ca="1" si="40"/>
        <v>0</v>
      </c>
      <c r="Q147" s="48" t="str" cm="1">
        <f t="array" aca="1" ref="Q147" ca="1">IFERROR(INDEX('Base Premium '!P:P, MATCH(1, (VALUE(LEFT('Base Premium '!P:P, FIND("-", 'Base Premium '!P:P)-1)) &lt;= P147) * (VALUE(MID('Base Premium '!P:P, FIND("-", 'Base Premium '!P:P)+1, LEN('Base Premium '!P:P))) &gt;= P147), 0)), "No Match")</f>
        <v>0-5</v>
      </c>
      <c r="R147" s="48">
        <f t="shared" si="41"/>
        <v>0</v>
      </c>
      <c r="S147" s="48">
        <f t="shared" si="37"/>
        <v>0</v>
      </c>
      <c r="T147" s="48">
        <f t="shared" si="37"/>
        <v>0</v>
      </c>
      <c r="U147" s="48">
        <f t="shared" si="37"/>
        <v>0</v>
      </c>
      <c r="V147" s="48">
        <f t="shared" si="38"/>
        <v>0</v>
      </c>
      <c r="W147" s="48">
        <f t="shared" si="38"/>
        <v>0</v>
      </c>
      <c r="X147" s="48" t="str">
        <f t="shared" ca="1" si="42"/>
        <v>0-500</v>
      </c>
      <c r="Z147" s="78" t="str">
        <f>IF(Y147&lt;&gt;0, 'Benefits Calculation'!$T$4, "")</f>
        <v/>
      </c>
      <c r="AA147" s="48" t="str">
        <f>IF(Y147&lt;&gt;0, 'Benefits Calculation'!$U$4, "")</f>
        <v/>
      </c>
      <c r="AB147" s="48" t="s">
        <v>238</v>
      </c>
      <c r="AC147" s="48">
        <f>IF(AB147="YES", 'Benefits Calculation'!$AO$4, 0)</f>
        <v>0</v>
      </c>
      <c r="AD147" s="48">
        <f>IF(AC147="YES", 'Benefits Calculation'!$AP$4, 0)</f>
        <v>0</v>
      </c>
      <c r="AE147" s="48" t="e">
        <f t="shared" si="43"/>
        <v>#VALUE!</v>
      </c>
      <c r="AG147" s="78" t="str">
        <f>IF(Y147&lt;&gt;0, 'Existing child  Loading'!$F$2, "")</f>
        <v/>
      </c>
      <c r="AH147" s="78" t="e">
        <f>IF(Y147&lt;&gt;0, 'Existing child  Loading'!$M$2, "")/100</f>
        <v>#VALUE!</v>
      </c>
      <c r="AI147" s="78" t="e">
        <f>IF(Y147&lt;&gt;0, 'Existing child  Loading'!$J$2, "")/100</f>
        <v>#VALUE!</v>
      </c>
      <c r="AJ147" s="162">
        <f t="shared" si="39"/>
        <v>0</v>
      </c>
      <c r="AK147" s="78" t="e">
        <f t="shared" si="44"/>
        <v>#VALUE!</v>
      </c>
      <c r="AL147" s="48" t="e">
        <f t="shared" si="45"/>
        <v>#VALUE!</v>
      </c>
      <c r="AM147" s="48" t="e">
        <f t="shared" si="46"/>
        <v>#VALUE!</v>
      </c>
      <c r="AN147" s="48">
        <f t="shared" si="47"/>
        <v>0</v>
      </c>
      <c r="AO147" s="78">
        <f>IF(AND(I147="Dubai", K147="LSB"), Commission!$M$19, 0)</f>
        <v>0</v>
      </c>
      <c r="AP147" s="48" t="e">
        <f>IF(AN147="HSB", Commission!$F$2, IF(AN147="LSB", Commission!$F$3, "")) +AO147</f>
        <v>#VALUE!</v>
      </c>
      <c r="AQ147" s="79" t="e">
        <f t="shared" si="48"/>
        <v>#VALUE!</v>
      </c>
    </row>
    <row r="148" spans="13:43" x14ac:dyDescent="0.3">
      <c r="M148" s="48">
        <f t="shared" si="36"/>
        <v>0</v>
      </c>
      <c r="N148" s="48">
        <f t="shared" si="36"/>
        <v>0</v>
      </c>
      <c r="O148" s="48">
        <f t="shared" si="36"/>
        <v>0</v>
      </c>
      <c r="P148" s="48">
        <f t="shared" ca="1" si="40"/>
        <v>0</v>
      </c>
      <c r="Q148" s="48" t="str" cm="1">
        <f t="array" aca="1" ref="Q148" ca="1">IFERROR(INDEX('Base Premium '!P:P, MATCH(1, (VALUE(LEFT('Base Premium '!P:P, FIND("-", 'Base Premium '!P:P)-1)) &lt;= P148) * (VALUE(MID('Base Premium '!P:P, FIND("-", 'Base Premium '!P:P)+1, LEN('Base Premium '!P:P))) &gt;= P148), 0)), "No Match")</f>
        <v>0-5</v>
      </c>
      <c r="R148" s="48">
        <f t="shared" si="41"/>
        <v>0</v>
      </c>
      <c r="S148" s="48">
        <f t="shared" si="37"/>
        <v>0</v>
      </c>
      <c r="T148" s="48">
        <f t="shared" si="37"/>
        <v>0</v>
      </c>
      <c r="U148" s="48">
        <f t="shared" si="37"/>
        <v>0</v>
      </c>
      <c r="V148" s="48">
        <f t="shared" si="38"/>
        <v>0</v>
      </c>
      <c r="W148" s="48">
        <f t="shared" si="38"/>
        <v>0</v>
      </c>
      <c r="X148" s="48" t="str">
        <f t="shared" ca="1" si="42"/>
        <v>0-500</v>
      </c>
      <c r="Z148" s="78" t="str">
        <f>IF(Y148&lt;&gt;0, 'Benefits Calculation'!$T$4, "")</f>
        <v/>
      </c>
      <c r="AA148" s="48" t="str">
        <f>IF(Y148&lt;&gt;0, 'Benefits Calculation'!$U$4, "")</f>
        <v/>
      </c>
      <c r="AB148" s="48" t="s">
        <v>238</v>
      </c>
      <c r="AC148" s="48">
        <f>IF(AB148="YES", 'Benefits Calculation'!$AO$4, 0)</f>
        <v>0</v>
      </c>
      <c r="AD148" s="48">
        <f>IF(AC148="YES", 'Benefits Calculation'!$AP$4, 0)</f>
        <v>0</v>
      </c>
      <c r="AE148" s="48" t="e">
        <f t="shared" si="43"/>
        <v>#VALUE!</v>
      </c>
      <c r="AG148" s="78" t="str">
        <f>IF(Y148&lt;&gt;0, 'Existing child  Loading'!$F$2, "")</f>
        <v/>
      </c>
      <c r="AH148" s="78" t="e">
        <f>IF(Y148&lt;&gt;0, 'Existing child  Loading'!$M$2, "")/100</f>
        <v>#VALUE!</v>
      </c>
      <c r="AI148" s="78" t="e">
        <f>IF(Y148&lt;&gt;0, 'Existing child  Loading'!$J$2, "")/100</f>
        <v>#VALUE!</v>
      </c>
      <c r="AJ148" s="162">
        <f t="shared" si="39"/>
        <v>0</v>
      </c>
      <c r="AK148" s="78" t="e">
        <f t="shared" si="44"/>
        <v>#VALUE!</v>
      </c>
      <c r="AL148" s="48" t="e">
        <f t="shared" si="45"/>
        <v>#VALUE!</v>
      </c>
      <c r="AM148" s="48" t="e">
        <f t="shared" si="46"/>
        <v>#VALUE!</v>
      </c>
      <c r="AN148" s="48">
        <f t="shared" si="47"/>
        <v>0</v>
      </c>
      <c r="AO148" s="78">
        <f>IF(AND(I148="Dubai", K148="LSB"), Commission!$M$19, 0)</f>
        <v>0</v>
      </c>
      <c r="AP148" s="48" t="e">
        <f>IF(AN148="HSB", Commission!$F$2, IF(AN148="LSB", Commission!$F$3, "")) +AO148</f>
        <v>#VALUE!</v>
      </c>
      <c r="AQ148" s="79" t="e">
        <f t="shared" si="48"/>
        <v>#VALUE!</v>
      </c>
    </row>
    <row r="149" spans="13:43" x14ac:dyDescent="0.3">
      <c r="M149" s="48">
        <f t="shared" si="36"/>
        <v>0</v>
      </c>
      <c r="N149" s="48">
        <f t="shared" si="36"/>
        <v>0</v>
      </c>
      <c r="O149" s="48">
        <f t="shared" si="36"/>
        <v>0</v>
      </c>
      <c r="P149" s="48">
        <f t="shared" ca="1" si="40"/>
        <v>0</v>
      </c>
      <c r="Q149" s="48" t="str" cm="1">
        <f t="array" aca="1" ref="Q149" ca="1">IFERROR(INDEX('Base Premium '!P:P, MATCH(1, (VALUE(LEFT('Base Premium '!P:P, FIND("-", 'Base Premium '!P:P)-1)) &lt;= P149) * (VALUE(MID('Base Premium '!P:P, FIND("-", 'Base Premium '!P:P)+1, LEN('Base Premium '!P:P))) &gt;= P149), 0)), "No Match")</f>
        <v>0-5</v>
      </c>
      <c r="R149" s="48">
        <f t="shared" si="41"/>
        <v>0</v>
      </c>
      <c r="S149" s="48">
        <f t="shared" si="37"/>
        <v>0</v>
      </c>
      <c r="T149" s="48">
        <f t="shared" si="37"/>
        <v>0</v>
      </c>
      <c r="U149" s="48">
        <f t="shared" si="37"/>
        <v>0</v>
      </c>
      <c r="V149" s="48">
        <f t="shared" si="38"/>
        <v>0</v>
      </c>
      <c r="W149" s="48">
        <f t="shared" si="38"/>
        <v>0</v>
      </c>
      <c r="X149" s="48" t="str">
        <f t="shared" ca="1" si="42"/>
        <v>0-500</v>
      </c>
      <c r="Z149" s="78" t="str">
        <f>IF(Y149&lt;&gt;0, 'Benefits Calculation'!$T$4, "")</f>
        <v/>
      </c>
      <c r="AA149" s="48" t="str">
        <f>IF(Y149&lt;&gt;0, 'Benefits Calculation'!$U$4, "")</f>
        <v/>
      </c>
      <c r="AB149" s="48" t="s">
        <v>238</v>
      </c>
      <c r="AC149" s="48">
        <f>IF(AB149="YES", 'Benefits Calculation'!$AO$4, 0)</f>
        <v>0</v>
      </c>
      <c r="AD149" s="48">
        <f>IF(AC149="YES", 'Benefits Calculation'!$AP$4, 0)</f>
        <v>0</v>
      </c>
      <c r="AE149" s="48" t="e">
        <f t="shared" si="43"/>
        <v>#VALUE!</v>
      </c>
      <c r="AG149" s="78" t="str">
        <f>IF(Y149&lt;&gt;0, 'Existing child  Loading'!$F$2, "")</f>
        <v/>
      </c>
      <c r="AH149" s="78" t="e">
        <f>IF(Y149&lt;&gt;0, 'Existing child  Loading'!$M$2, "")/100</f>
        <v>#VALUE!</v>
      </c>
      <c r="AI149" s="78" t="e">
        <f>IF(Y149&lt;&gt;0, 'Existing child  Loading'!$J$2, "")/100</f>
        <v>#VALUE!</v>
      </c>
      <c r="AJ149" s="162">
        <f t="shared" si="39"/>
        <v>0</v>
      </c>
      <c r="AK149" s="78" t="e">
        <f t="shared" si="44"/>
        <v>#VALUE!</v>
      </c>
      <c r="AL149" s="48" t="e">
        <f t="shared" si="45"/>
        <v>#VALUE!</v>
      </c>
      <c r="AM149" s="48" t="e">
        <f t="shared" si="46"/>
        <v>#VALUE!</v>
      </c>
      <c r="AN149" s="48">
        <f t="shared" si="47"/>
        <v>0</v>
      </c>
      <c r="AO149" s="78">
        <f>IF(AND(I149="Dubai", K149="LSB"), Commission!$M$19, 0)</f>
        <v>0</v>
      </c>
      <c r="AP149" s="48" t="e">
        <f>IF(AN149="HSB", Commission!$F$2, IF(AN149="LSB", Commission!$F$3, "")) +AO149</f>
        <v>#VALUE!</v>
      </c>
      <c r="AQ149" s="79" t="e">
        <f t="shared" si="48"/>
        <v>#VALUE!</v>
      </c>
    </row>
    <row r="150" spans="13:43" x14ac:dyDescent="0.3">
      <c r="M150" s="48">
        <f t="shared" si="36"/>
        <v>0</v>
      </c>
      <c r="N150" s="48">
        <f t="shared" si="36"/>
        <v>0</v>
      </c>
      <c r="O150" s="48">
        <f t="shared" si="36"/>
        <v>0</v>
      </c>
      <c r="P150" s="48">
        <f t="shared" ca="1" si="40"/>
        <v>0</v>
      </c>
      <c r="Q150" s="48" t="str" cm="1">
        <f t="array" aca="1" ref="Q150" ca="1">IFERROR(INDEX('Base Premium '!P:P, MATCH(1, (VALUE(LEFT('Base Premium '!P:P, FIND("-", 'Base Premium '!P:P)-1)) &lt;= P150) * (VALUE(MID('Base Premium '!P:P, FIND("-", 'Base Premium '!P:P)+1, LEN('Base Premium '!P:P))) &gt;= P150), 0)), "No Match")</f>
        <v>0-5</v>
      </c>
      <c r="R150" s="48">
        <f t="shared" si="41"/>
        <v>0</v>
      </c>
      <c r="S150" s="48">
        <f t="shared" si="37"/>
        <v>0</v>
      </c>
      <c r="T150" s="48">
        <f t="shared" si="37"/>
        <v>0</v>
      </c>
      <c r="U150" s="48">
        <f t="shared" si="37"/>
        <v>0</v>
      </c>
      <c r="V150" s="48">
        <f t="shared" si="38"/>
        <v>0</v>
      </c>
      <c r="W150" s="48">
        <f t="shared" si="38"/>
        <v>0</v>
      </c>
      <c r="X150" s="48" t="str">
        <f t="shared" ca="1" si="42"/>
        <v>0-500</v>
      </c>
      <c r="Z150" s="78" t="str">
        <f>IF(Y150&lt;&gt;0, 'Benefits Calculation'!$T$4, "")</f>
        <v/>
      </c>
      <c r="AA150" s="48" t="str">
        <f>IF(Y150&lt;&gt;0, 'Benefits Calculation'!$U$4, "")</f>
        <v/>
      </c>
      <c r="AB150" s="48" t="s">
        <v>238</v>
      </c>
      <c r="AC150" s="48">
        <f>IF(AB150="YES", 'Benefits Calculation'!$AO$4, 0)</f>
        <v>0</v>
      </c>
      <c r="AD150" s="48">
        <f>IF(AC150="YES", 'Benefits Calculation'!$AP$4, 0)</f>
        <v>0</v>
      </c>
      <c r="AE150" s="48" t="e">
        <f t="shared" si="43"/>
        <v>#VALUE!</v>
      </c>
      <c r="AG150" s="78" t="str">
        <f>IF(Y150&lt;&gt;0, 'Existing child  Loading'!$F$2, "")</f>
        <v/>
      </c>
      <c r="AH150" s="78" t="e">
        <f>IF(Y150&lt;&gt;0, 'Existing child  Loading'!$M$2, "")/100</f>
        <v>#VALUE!</v>
      </c>
      <c r="AI150" s="78" t="e">
        <f>IF(Y150&lt;&gt;0, 'Existing child  Loading'!$J$2, "")/100</f>
        <v>#VALUE!</v>
      </c>
      <c r="AJ150" s="162">
        <f t="shared" si="39"/>
        <v>0</v>
      </c>
      <c r="AK150" s="78" t="e">
        <f t="shared" si="44"/>
        <v>#VALUE!</v>
      </c>
      <c r="AL150" s="48" t="e">
        <f t="shared" si="45"/>
        <v>#VALUE!</v>
      </c>
      <c r="AM150" s="48" t="e">
        <f t="shared" si="46"/>
        <v>#VALUE!</v>
      </c>
      <c r="AN150" s="48">
        <f t="shared" si="47"/>
        <v>0</v>
      </c>
      <c r="AO150" s="78">
        <f>IF(AND(I150="Dubai", K150="LSB"), Commission!$M$19, 0)</f>
        <v>0</v>
      </c>
      <c r="AP150" s="48" t="e">
        <f>IF(AN150="HSB", Commission!$F$2, IF(AN150="LSB", Commission!$F$3, "")) +AO150</f>
        <v>#VALUE!</v>
      </c>
      <c r="AQ150" s="79" t="e">
        <f t="shared" si="48"/>
        <v>#VALUE!</v>
      </c>
    </row>
    <row r="151" spans="13:43" x14ac:dyDescent="0.3">
      <c r="M151" s="48">
        <f t="shared" si="36"/>
        <v>0</v>
      </c>
      <c r="N151" s="48">
        <f t="shared" si="36"/>
        <v>0</v>
      </c>
      <c r="O151" s="48">
        <f t="shared" si="36"/>
        <v>0</v>
      </c>
      <c r="P151" s="48">
        <f t="shared" ca="1" si="40"/>
        <v>0</v>
      </c>
      <c r="Q151" s="48" t="str" cm="1">
        <f t="array" aca="1" ref="Q151" ca="1">IFERROR(INDEX('Base Premium '!P:P, MATCH(1, (VALUE(LEFT('Base Premium '!P:P, FIND("-", 'Base Premium '!P:P)-1)) &lt;= P151) * (VALUE(MID('Base Premium '!P:P, FIND("-", 'Base Premium '!P:P)+1, LEN('Base Premium '!P:P))) &gt;= P151), 0)), "No Match")</f>
        <v>0-5</v>
      </c>
      <c r="R151" s="48">
        <f t="shared" si="41"/>
        <v>0</v>
      </c>
      <c r="S151" s="48">
        <f t="shared" si="37"/>
        <v>0</v>
      </c>
      <c r="T151" s="48">
        <f t="shared" si="37"/>
        <v>0</v>
      </c>
      <c r="U151" s="48">
        <f t="shared" si="37"/>
        <v>0</v>
      </c>
      <c r="V151" s="48">
        <f t="shared" si="38"/>
        <v>0</v>
      </c>
      <c r="W151" s="48">
        <f t="shared" si="38"/>
        <v>0</v>
      </c>
      <c r="X151" s="48" t="str">
        <f t="shared" ca="1" si="42"/>
        <v>0-500</v>
      </c>
      <c r="Z151" s="78" t="str">
        <f>IF(Y151&lt;&gt;0, 'Benefits Calculation'!$T$4, "")</f>
        <v/>
      </c>
      <c r="AA151" s="48" t="str">
        <f>IF(Y151&lt;&gt;0, 'Benefits Calculation'!$U$4, "")</f>
        <v/>
      </c>
      <c r="AB151" s="48" t="s">
        <v>238</v>
      </c>
      <c r="AC151" s="48">
        <f>IF(AB151="YES", 'Benefits Calculation'!$AO$4, 0)</f>
        <v>0</v>
      </c>
      <c r="AD151" s="48">
        <f>IF(AC151="YES", 'Benefits Calculation'!$AP$4, 0)</f>
        <v>0</v>
      </c>
      <c r="AE151" s="48" t="e">
        <f t="shared" si="43"/>
        <v>#VALUE!</v>
      </c>
      <c r="AG151" s="78" t="str">
        <f>IF(Y151&lt;&gt;0, 'Existing child  Loading'!$F$2, "")</f>
        <v/>
      </c>
      <c r="AH151" s="78" t="e">
        <f>IF(Y151&lt;&gt;0, 'Existing child  Loading'!$M$2, "")/100</f>
        <v>#VALUE!</v>
      </c>
      <c r="AI151" s="78" t="e">
        <f>IF(Y151&lt;&gt;0, 'Existing child  Loading'!$J$2, "")/100</f>
        <v>#VALUE!</v>
      </c>
      <c r="AJ151" s="162">
        <f t="shared" si="39"/>
        <v>0</v>
      </c>
      <c r="AK151" s="78" t="e">
        <f t="shared" si="44"/>
        <v>#VALUE!</v>
      </c>
      <c r="AL151" s="48" t="e">
        <f t="shared" si="45"/>
        <v>#VALUE!</v>
      </c>
      <c r="AM151" s="48" t="e">
        <f t="shared" si="46"/>
        <v>#VALUE!</v>
      </c>
      <c r="AN151" s="48">
        <f t="shared" si="47"/>
        <v>0</v>
      </c>
      <c r="AO151" s="78">
        <f>IF(AND(I151="Dubai", K151="LSB"), Commission!$M$19, 0)</f>
        <v>0</v>
      </c>
      <c r="AP151" s="48" t="e">
        <f>IF(AN151="HSB", Commission!$F$2, IF(AN151="LSB", Commission!$F$3, "")) +AO151</f>
        <v>#VALUE!</v>
      </c>
      <c r="AQ151" s="79" t="e">
        <f t="shared" si="48"/>
        <v>#VALUE!</v>
      </c>
    </row>
    <row r="152" spans="13:43" x14ac:dyDescent="0.3">
      <c r="M152" s="48">
        <f t="shared" si="36"/>
        <v>0</v>
      </c>
      <c r="N152" s="48">
        <f t="shared" si="36"/>
        <v>0</v>
      </c>
      <c r="O152" s="48">
        <f t="shared" si="36"/>
        <v>0</v>
      </c>
      <c r="P152" s="48">
        <f t="shared" ca="1" si="40"/>
        <v>0</v>
      </c>
      <c r="Q152" s="48" t="str" cm="1">
        <f t="array" aca="1" ref="Q152" ca="1">IFERROR(INDEX('Base Premium '!P:P, MATCH(1, (VALUE(LEFT('Base Premium '!P:P, FIND("-", 'Base Premium '!P:P)-1)) &lt;= P152) * (VALUE(MID('Base Premium '!P:P, FIND("-", 'Base Premium '!P:P)+1, LEN('Base Premium '!P:P))) &gt;= P152), 0)), "No Match")</f>
        <v>0-5</v>
      </c>
      <c r="R152" s="48">
        <f t="shared" si="41"/>
        <v>0</v>
      </c>
      <c r="S152" s="48">
        <f t="shared" si="37"/>
        <v>0</v>
      </c>
      <c r="T152" s="48">
        <f t="shared" si="37"/>
        <v>0</v>
      </c>
      <c r="U152" s="48">
        <f t="shared" si="37"/>
        <v>0</v>
      </c>
      <c r="V152" s="48">
        <f t="shared" si="38"/>
        <v>0</v>
      </c>
      <c r="W152" s="48">
        <f t="shared" si="38"/>
        <v>0</v>
      </c>
      <c r="X152" s="48" t="str">
        <f t="shared" ca="1" si="42"/>
        <v>0-500</v>
      </c>
      <c r="Z152" s="78" t="str">
        <f>IF(Y152&lt;&gt;0, 'Benefits Calculation'!$T$4, "")</f>
        <v/>
      </c>
      <c r="AA152" s="48" t="str">
        <f>IF(Y152&lt;&gt;0, 'Benefits Calculation'!$U$4, "")</f>
        <v/>
      </c>
      <c r="AB152" s="48" t="s">
        <v>238</v>
      </c>
      <c r="AC152" s="48">
        <f>IF(AB152="YES", 'Benefits Calculation'!$AO$4, 0)</f>
        <v>0</v>
      </c>
      <c r="AD152" s="48">
        <f>IF(AC152="YES", 'Benefits Calculation'!$AP$4, 0)</f>
        <v>0</v>
      </c>
      <c r="AE152" s="48" t="e">
        <f t="shared" si="43"/>
        <v>#VALUE!</v>
      </c>
      <c r="AG152" s="78" t="str">
        <f>IF(Y152&lt;&gt;0, 'Existing child  Loading'!$F$2, "")</f>
        <v/>
      </c>
      <c r="AH152" s="78" t="e">
        <f>IF(Y152&lt;&gt;0, 'Existing child  Loading'!$M$2, "")/100</f>
        <v>#VALUE!</v>
      </c>
      <c r="AI152" s="78" t="e">
        <f>IF(Y152&lt;&gt;0, 'Existing child  Loading'!$J$2, "")/100</f>
        <v>#VALUE!</v>
      </c>
      <c r="AJ152" s="162">
        <f t="shared" si="39"/>
        <v>0</v>
      </c>
      <c r="AK152" s="78" t="e">
        <f t="shared" si="44"/>
        <v>#VALUE!</v>
      </c>
      <c r="AL152" s="48" t="e">
        <f t="shared" si="45"/>
        <v>#VALUE!</v>
      </c>
      <c r="AM152" s="48" t="e">
        <f t="shared" si="46"/>
        <v>#VALUE!</v>
      </c>
      <c r="AN152" s="48">
        <f t="shared" si="47"/>
        <v>0</v>
      </c>
      <c r="AO152" s="78">
        <f>IF(AND(I152="Dubai", K152="LSB"), Commission!$M$19, 0)</f>
        <v>0</v>
      </c>
      <c r="AP152" s="48" t="e">
        <f>IF(AN152="HSB", Commission!$F$2, IF(AN152="LSB", Commission!$F$3, "")) +AO152</f>
        <v>#VALUE!</v>
      </c>
      <c r="AQ152" s="79" t="e">
        <f t="shared" si="48"/>
        <v>#VALUE!</v>
      </c>
    </row>
    <row r="153" spans="13:43" x14ac:dyDescent="0.3">
      <c r="M153" s="48">
        <f t="shared" si="36"/>
        <v>0</v>
      </c>
      <c r="N153" s="48">
        <f t="shared" si="36"/>
        <v>0</v>
      </c>
      <c r="O153" s="48">
        <f t="shared" si="36"/>
        <v>0</v>
      </c>
      <c r="P153" s="48">
        <f t="shared" ca="1" si="40"/>
        <v>0</v>
      </c>
      <c r="Q153" s="48" t="str" cm="1">
        <f t="array" aca="1" ref="Q153" ca="1">IFERROR(INDEX('Base Premium '!P:P, MATCH(1, (VALUE(LEFT('Base Premium '!P:P, FIND("-", 'Base Premium '!P:P)-1)) &lt;= P153) * (VALUE(MID('Base Premium '!P:P, FIND("-", 'Base Premium '!P:P)+1, LEN('Base Premium '!P:P))) &gt;= P153), 0)), "No Match")</f>
        <v>0-5</v>
      </c>
      <c r="R153" s="48">
        <f t="shared" si="41"/>
        <v>0</v>
      </c>
      <c r="S153" s="48">
        <f t="shared" si="37"/>
        <v>0</v>
      </c>
      <c r="T153" s="48">
        <f t="shared" si="37"/>
        <v>0</v>
      </c>
      <c r="U153" s="48">
        <f t="shared" si="37"/>
        <v>0</v>
      </c>
      <c r="V153" s="48">
        <f t="shared" si="38"/>
        <v>0</v>
      </c>
      <c r="W153" s="48">
        <f t="shared" si="38"/>
        <v>0</v>
      </c>
      <c r="X153" s="48" t="str">
        <f t="shared" ca="1" si="42"/>
        <v>0-500</v>
      </c>
      <c r="Z153" s="78" t="str">
        <f>IF(Y153&lt;&gt;0, 'Benefits Calculation'!$T$4, "")</f>
        <v/>
      </c>
      <c r="AA153" s="48" t="str">
        <f>IF(Y153&lt;&gt;0, 'Benefits Calculation'!$U$4, "")</f>
        <v/>
      </c>
      <c r="AB153" s="48" t="s">
        <v>238</v>
      </c>
      <c r="AC153" s="48">
        <f>IF(AB153="YES", 'Benefits Calculation'!$AO$4, 0)</f>
        <v>0</v>
      </c>
      <c r="AD153" s="48">
        <f>IF(AC153="YES", 'Benefits Calculation'!$AP$4, 0)</f>
        <v>0</v>
      </c>
      <c r="AE153" s="48" t="e">
        <f t="shared" si="43"/>
        <v>#VALUE!</v>
      </c>
      <c r="AG153" s="78" t="str">
        <f>IF(Y153&lt;&gt;0, 'Existing child  Loading'!$F$2, "")</f>
        <v/>
      </c>
      <c r="AH153" s="78" t="e">
        <f>IF(Y153&lt;&gt;0, 'Existing child  Loading'!$M$2, "")/100</f>
        <v>#VALUE!</v>
      </c>
      <c r="AI153" s="78" t="e">
        <f>IF(Y153&lt;&gt;0, 'Existing child  Loading'!$J$2, "")/100</f>
        <v>#VALUE!</v>
      </c>
      <c r="AJ153" s="162">
        <f t="shared" si="39"/>
        <v>0</v>
      </c>
      <c r="AK153" s="78" t="e">
        <f t="shared" si="44"/>
        <v>#VALUE!</v>
      </c>
      <c r="AL153" s="48" t="e">
        <f t="shared" si="45"/>
        <v>#VALUE!</v>
      </c>
      <c r="AM153" s="48" t="e">
        <f t="shared" si="46"/>
        <v>#VALUE!</v>
      </c>
      <c r="AN153" s="48">
        <f t="shared" si="47"/>
        <v>0</v>
      </c>
      <c r="AO153" s="78">
        <f>IF(AND(I153="Dubai", K153="LSB"), Commission!$M$19, 0)</f>
        <v>0</v>
      </c>
      <c r="AP153" s="48" t="e">
        <f>IF(AN153="HSB", Commission!$F$2, IF(AN153="LSB", Commission!$F$3, "")) +AO153</f>
        <v>#VALUE!</v>
      </c>
      <c r="AQ153" s="79" t="e">
        <f t="shared" si="48"/>
        <v>#VALUE!</v>
      </c>
    </row>
    <row r="154" spans="13:43" x14ac:dyDescent="0.3">
      <c r="M154" s="48">
        <f t="shared" si="36"/>
        <v>0</v>
      </c>
      <c r="N154" s="48">
        <f t="shared" si="36"/>
        <v>0</v>
      </c>
      <c r="O154" s="48">
        <f t="shared" si="36"/>
        <v>0</v>
      </c>
      <c r="P154" s="48">
        <f t="shared" ca="1" si="40"/>
        <v>0</v>
      </c>
      <c r="Q154" s="48" t="str" cm="1">
        <f t="array" aca="1" ref="Q154" ca="1">IFERROR(INDEX('Base Premium '!P:P, MATCH(1, (VALUE(LEFT('Base Premium '!P:P, FIND("-", 'Base Premium '!P:P)-1)) &lt;= P154) * (VALUE(MID('Base Premium '!P:P, FIND("-", 'Base Premium '!P:P)+1, LEN('Base Premium '!P:P))) &gt;= P154), 0)), "No Match")</f>
        <v>0-5</v>
      </c>
      <c r="R154" s="48">
        <f t="shared" si="41"/>
        <v>0</v>
      </c>
      <c r="S154" s="48">
        <f t="shared" si="37"/>
        <v>0</v>
      </c>
      <c r="T154" s="48">
        <f t="shared" si="37"/>
        <v>0</v>
      </c>
      <c r="U154" s="48">
        <f t="shared" si="37"/>
        <v>0</v>
      </c>
      <c r="V154" s="48">
        <f t="shared" si="38"/>
        <v>0</v>
      </c>
      <c r="W154" s="48">
        <f t="shared" si="38"/>
        <v>0</v>
      </c>
      <c r="X154" s="48" t="str">
        <f t="shared" ca="1" si="42"/>
        <v>0-500</v>
      </c>
      <c r="Z154" s="78" t="str">
        <f>IF(Y154&lt;&gt;0, 'Benefits Calculation'!$T$4, "")</f>
        <v/>
      </c>
      <c r="AA154" s="48" t="str">
        <f>IF(Y154&lt;&gt;0, 'Benefits Calculation'!$U$4, "")</f>
        <v/>
      </c>
      <c r="AB154" s="48" t="s">
        <v>238</v>
      </c>
      <c r="AC154" s="48">
        <f>IF(AB154="YES", 'Benefits Calculation'!$AO$4, 0)</f>
        <v>0</v>
      </c>
      <c r="AD154" s="48">
        <f>IF(AC154="YES", 'Benefits Calculation'!$AP$4, 0)</f>
        <v>0</v>
      </c>
      <c r="AE154" s="48" t="e">
        <f t="shared" si="43"/>
        <v>#VALUE!</v>
      </c>
      <c r="AG154" s="78" t="str">
        <f>IF(Y154&lt;&gt;0, 'Existing child  Loading'!$F$2, "")</f>
        <v/>
      </c>
      <c r="AH154" s="78" t="e">
        <f>IF(Y154&lt;&gt;0, 'Existing child  Loading'!$M$2, "")/100</f>
        <v>#VALUE!</v>
      </c>
      <c r="AI154" s="78" t="e">
        <f>IF(Y154&lt;&gt;0, 'Existing child  Loading'!$J$2, "")/100</f>
        <v>#VALUE!</v>
      </c>
      <c r="AJ154" s="162">
        <f t="shared" si="39"/>
        <v>0</v>
      </c>
      <c r="AK154" s="78" t="e">
        <f t="shared" si="44"/>
        <v>#VALUE!</v>
      </c>
      <c r="AL154" s="48" t="e">
        <f t="shared" si="45"/>
        <v>#VALUE!</v>
      </c>
      <c r="AM154" s="48" t="e">
        <f t="shared" si="46"/>
        <v>#VALUE!</v>
      </c>
      <c r="AN154" s="48">
        <f t="shared" si="47"/>
        <v>0</v>
      </c>
      <c r="AO154" s="78">
        <f>IF(AND(I154="Dubai", K154="LSB"), Commission!$M$19, 0)</f>
        <v>0</v>
      </c>
      <c r="AP154" s="48" t="e">
        <f>IF(AN154="HSB", Commission!$F$2, IF(AN154="LSB", Commission!$F$3, "")) +AO154</f>
        <v>#VALUE!</v>
      </c>
      <c r="AQ154" s="79" t="e">
        <f t="shared" si="48"/>
        <v>#VALUE!</v>
      </c>
    </row>
    <row r="155" spans="13:43" x14ac:dyDescent="0.3">
      <c r="M155" s="48">
        <f t="shared" si="36"/>
        <v>0</v>
      </c>
      <c r="N155" s="48">
        <f t="shared" si="36"/>
        <v>0</v>
      </c>
      <c r="O155" s="48">
        <f t="shared" si="36"/>
        <v>0</v>
      </c>
      <c r="P155" s="48">
        <f t="shared" ca="1" si="40"/>
        <v>0</v>
      </c>
      <c r="Q155" s="48" t="str" cm="1">
        <f t="array" aca="1" ref="Q155" ca="1">IFERROR(INDEX('Base Premium '!P:P, MATCH(1, (VALUE(LEFT('Base Premium '!P:P, FIND("-", 'Base Premium '!P:P)-1)) &lt;= P155) * (VALUE(MID('Base Premium '!P:P, FIND("-", 'Base Premium '!P:P)+1, LEN('Base Premium '!P:P))) &gt;= P155), 0)), "No Match")</f>
        <v>0-5</v>
      </c>
      <c r="R155" s="48">
        <f t="shared" si="41"/>
        <v>0</v>
      </c>
      <c r="S155" s="48">
        <f t="shared" si="37"/>
        <v>0</v>
      </c>
      <c r="T155" s="48">
        <f t="shared" si="37"/>
        <v>0</v>
      </c>
      <c r="U155" s="48">
        <f t="shared" si="37"/>
        <v>0</v>
      </c>
      <c r="V155" s="48">
        <f t="shared" si="38"/>
        <v>0</v>
      </c>
      <c r="W155" s="48">
        <f t="shared" si="38"/>
        <v>0</v>
      </c>
      <c r="X155" s="48" t="str">
        <f t="shared" ca="1" si="42"/>
        <v>0-500</v>
      </c>
      <c r="Z155" s="78" t="str">
        <f>IF(Y155&lt;&gt;0, 'Benefits Calculation'!$T$4, "")</f>
        <v/>
      </c>
      <c r="AA155" s="48" t="str">
        <f>IF(Y155&lt;&gt;0, 'Benefits Calculation'!$U$4, "")</f>
        <v/>
      </c>
      <c r="AB155" s="48" t="s">
        <v>238</v>
      </c>
      <c r="AC155" s="48">
        <f>IF(AB155="YES", 'Benefits Calculation'!$AO$4, 0)</f>
        <v>0</v>
      </c>
      <c r="AD155" s="48">
        <f>IF(AC155="YES", 'Benefits Calculation'!$AP$4, 0)</f>
        <v>0</v>
      </c>
      <c r="AE155" s="48" t="e">
        <f t="shared" si="43"/>
        <v>#VALUE!</v>
      </c>
      <c r="AG155" s="78" t="str">
        <f>IF(Y155&lt;&gt;0, 'Existing child  Loading'!$F$2, "")</f>
        <v/>
      </c>
      <c r="AH155" s="78" t="e">
        <f>IF(Y155&lt;&gt;0, 'Existing child  Loading'!$M$2, "")/100</f>
        <v>#VALUE!</v>
      </c>
      <c r="AI155" s="78" t="e">
        <f>IF(Y155&lt;&gt;0, 'Existing child  Loading'!$J$2, "")/100</f>
        <v>#VALUE!</v>
      </c>
      <c r="AJ155" s="162">
        <f t="shared" si="39"/>
        <v>0</v>
      </c>
      <c r="AK155" s="78" t="e">
        <f t="shared" si="44"/>
        <v>#VALUE!</v>
      </c>
      <c r="AL155" s="48" t="e">
        <f t="shared" si="45"/>
        <v>#VALUE!</v>
      </c>
      <c r="AM155" s="48" t="e">
        <f t="shared" si="46"/>
        <v>#VALUE!</v>
      </c>
      <c r="AN155" s="48">
        <f t="shared" si="47"/>
        <v>0</v>
      </c>
      <c r="AO155" s="78">
        <f>IF(AND(I155="Dubai", K155="LSB"), Commission!$M$19, 0)</f>
        <v>0</v>
      </c>
      <c r="AP155" s="48" t="e">
        <f>IF(AN155="HSB", Commission!$F$2, IF(AN155="LSB", Commission!$F$3, "")) +AO155</f>
        <v>#VALUE!</v>
      </c>
      <c r="AQ155" s="79" t="e">
        <f t="shared" si="48"/>
        <v>#VALUE!</v>
      </c>
    </row>
    <row r="156" spans="13:43" x14ac:dyDescent="0.3">
      <c r="M156" s="48">
        <f t="shared" si="36"/>
        <v>0</v>
      </c>
      <c r="N156" s="48">
        <f t="shared" si="36"/>
        <v>0</v>
      </c>
      <c r="O156" s="48">
        <f t="shared" si="36"/>
        <v>0</v>
      </c>
      <c r="P156" s="48">
        <f t="shared" ca="1" si="40"/>
        <v>0</v>
      </c>
      <c r="Q156" s="48" t="str" cm="1">
        <f t="array" aca="1" ref="Q156" ca="1">IFERROR(INDEX('Base Premium '!P:P, MATCH(1, (VALUE(LEFT('Base Premium '!P:P, FIND("-", 'Base Premium '!P:P)-1)) &lt;= P156) * (VALUE(MID('Base Premium '!P:P, FIND("-", 'Base Premium '!P:P)+1, LEN('Base Premium '!P:P))) &gt;= P156), 0)), "No Match")</f>
        <v>0-5</v>
      </c>
      <c r="R156" s="48">
        <f t="shared" si="41"/>
        <v>0</v>
      </c>
      <c r="S156" s="48">
        <f t="shared" si="37"/>
        <v>0</v>
      </c>
      <c r="T156" s="48">
        <f t="shared" si="37"/>
        <v>0</v>
      </c>
      <c r="U156" s="48">
        <f t="shared" si="37"/>
        <v>0</v>
      </c>
      <c r="V156" s="48">
        <f t="shared" si="38"/>
        <v>0</v>
      </c>
      <c r="W156" s="48">
        <f t="shared" si="38"/>
        <v>0</v>
      </c>
      <c r="X156" s="48" t="str">
        <f t="shared" ca="1" si="42"/>
        <v>0-500</v>
      </c>
      <c r="Z156" s="78" t="str">
        <f>IF(Y156&lt;&gt;0, 'Benefits Calculation'!$T$4, "")</f>
        <v/>
      </c>
      <c r="AA156" s="48" t="str">
        <f>IF(Y156&lt;&gt;0, 'Benefits Calculation'!$U$4, "")</f>
        <v/>
      </c>
      <c r="AB156" s="48" t="s">
        <v>238</v>
      </c>
      <c r="AC156" s="48">
        <f>IF(AB156="YES", 'Benefits Calculation'!$AO$4, 0)</f>
        <v>0</v>
      </c>
      <c r="AD156" s="48">
        <f>IF(AC156="YES", 'Benefits Calculation'!$AP$4, 0)</f>
        <v>0</v>
      </c>
      <c r="AE156" s="48" t="e">
        <f t="shared" si="43"/>
        <v>#VALUE!</v>
      </c>
      <c r="AG156" s="78" t="str">
        <f>IF(Y156&lt;&gt;0, 'Existing child  Loading'!$F$2, "")</f>
        <v/>
      </c>
      <c r="AH156" s="78" t="e">
        <f>IF(Y156&lt;&gt;0, 'Existing child  Loading'!$M$2, "")/100</f>
        <v>#VALUE!</v>
      </c>
      <c r="AI156" s="78" t="e">
        <f>IF(Y156&lt;&gt;0, 'Existing child  Loading'!$J$2, "")/100</f>
        <v>#VALUE!</v>
      </c>
      <c r="AJ156" s="162">
        <f t="shared" si="39"/>
        <v>0</v>
      </c>
      <c r="AK156" s="78" t="e">
        <f t="shared" si="44"/>
        <v>#VALUE!</v>
      </c>
      <c r="AL156" s="48" t="e">
        <f t="shared" si="45"/>
        <v>#VALUE!</v>
      </c>
      <c r="AM156" s="48" t="e">
        <f t="shared" si="46"/>
        <v>#VALUE!</v>
      </c>
      <c r="AN156" s="48">
        <f t="shared" si="47"/>
        <v>0</v>
      </c>
      <c r="AO156" s="78">
        <f>IF(AND(I156="Dubai", K156="LSB"), Commission!$M$19, 0)</f>
        <v>0</v>
      </c>
      <c r="AP156" s="48" t="e">
        <f>IF(AN156="HSB", Commission!$F$2, IF(AN156="LSB", Commission!$F$3, "")) +AO156</f>
        <v>#VALUE!</v>
      </c>
      <c r="AQ156" s="79" t="e">
        <f t="shared" si="48"/>
        <v>#VALUE!</v>
      </c>
    </row>
    <row r="157" spans="13:43" x14ac:dyDescent="0.3">
      <c r="M157" s="48">
        <f t="shared" si="36"/>
        <v>0</v>
      </c>
      <c r="N157" s="48">
        <f t="shared" si="36"/>
        <v>0</v>
      </c>
      <c r="O157" s="48">
        <f t="shared" si="36"/>
        <v>0</v>
      </c>
      <c r="P157" s="48">
        <f t="shared" ca="1" si="40"/>
        <v>0</v>
      </c>
      <c r="Q157" s="48" t="str" cm="1">
        <f t="array" aca="1" ref="Q157" ca="1">IFERROR(INDEX('Base Premium '!P:P, MATCH(1, (VALUE(LEFT('Base Premium '!P:P, FIND("-", 'Base Premium '!P:P)-1)) &lt;= P157) * (VALUE(MID('Base Premium '!P:P, FIND("-", 'Base Premium '!P:P)+1, LEN('Base Premium '!P:P))) &gt;= P157), 0)), "No Match")</f>
        <v>0-5</v>
      </c>
      <c r="R157" s="48">
        <f t="shared" si="41"/>
        <v>0</v>
      </c>
      <c r="S157" s="48">
        <f t="shared" si="37"/>
        <v>0</v>
      </c>
      <c r="T157" s="48">
        <f t="shared" si="37"/>
        <v>0</v>
      </c>
      <c r="U157" s="48">
        <f t="shared" si="37"/>
        <v>0</v>
      </c>
      <c r="V157" s="48">
        <f t="shared" si="38"/>
        <v>0</v>
      </c>
      <c r="W157" s="48">
        <f t="shared" si="38"/>
        <v>0</v>
      </c>
      <c r="X157" s="48" t="str">
        <f t="shared" ca="1" si="42"/>
        <v>0-500</v>
      </c>
      <c r="Z157" s="78" t="str">
        <f>IF(Y157&lt;&gt;0, 'Benefits Calculation'!$T$4, "")</f>
        <v/>
      </c>
      <c r="AA157" s="48" t="str">
        <f>IF(Y157&lt;&gt;0, 'Benefits Calculation'!$U$4, "")</f>
        <v/>
      </c>
      <c r="AB157" s="48" t="s">
        <v>238</v>
      </c>
      <c r="AC157" s="48">
        <f>IF(AB157="YES", 'Benefits Calculation'!$AO$4, 0)</f>
        <v>0</v>
      </c>
      <c r="AD157" s="48">
        <f>IF(AC157="YES", 'Benefits Calculation'!$AP$4, 0)</f>
        <v>0</v>
      </c>
      <c r="AE157" s="48" t="e">
        <f t="shared" si="43"/>
        <v>#VALUE!</v>
      </c>
      <c r="AG157" s="78" t="str">
        <f>IF(Y157&lt;&gt;0, 'Existing child  Loading'!$F$2, "")</f>
        <v/>
      </c>
      <c r="AH157" s="78" t="e">
        <f>IF(Y157&lt;&gt;0, 'Existing child  Loading'!$M$2, "")/100</f>
        <v>#VALUE!</v>
      </c>
      <c r="AI157" s="78" t="e">
        <f>IF(Y157&lt;&gt;0, 'Existing child  Loading'!$J$2, "")/100</f>
        <v>#VALUE!</v>
      </c>
      <c r="AJ157" s="162">
        <f t="shared" si="39"/>
        <v>0</v>
      </c>
      <c r="AK157" s="78" t="e">
        <f t="shared" si="44"/>
        <v>#VALUE!</v>
      </c>
      <c r="AL157" s="48" t="e">
        <f t="shared" si="45"/>
        <v>#VALUE!</v>
      </c>
      <c r="AM157" s="48" t="e">
        <f t="shared" si="46"/>
        <v>#VALUE!</v>
      </c>
      <c r="AN157" s="48">
        <f t="shared" si="47"/>
        <v>0</v>
      </c>
      <c r="AO157" s="78">
        <f>IF(AND(I157="Dubai", K157="LSB"), Commission!$M$19, 0)</f>
        <v>0</v>
      </c>
      <c r="AP157" s="48" t="e">
        <f>IF(AN157="HSB", Commission!$F$2, IF(AN157="LSB", Commission!$F$3, "")) +AO157</f>
        <v>#VALUE!</v>
      </c>
      <c r="AQ157" s="79" t="e">
        <f t="shared" si="48"/>
        <v>#VALUE!</v>
      </c>
    </row>
    <row r="158" spans="13:43" x14ac:dyDescent="0.3">
      <c r="M158" s="48">
        <f t="shared" si="36"/>
        <v>0</v>
      </c>
      <c r="N158" s="48">
        <f t="shared" si="36"/>
        <v>0</v>
      </c>
      <c r="O158" s="48">
        <f t="shared" si="36"/>
        <v>0</v>
      </c>
      <c r="P158" s="48">
        <f t="shared" ca="1" si="40"/>
        <v>0</v>
      </c>
      <c r="Q158" s="48" t="str" cm="1">
        <f t="array" aca="1" ref="Q158" ca="1">IFERROR(INDEX('Base Premium '!P:P, MATCH(1, (VALUE(LEFT('Base Premium '!P:P, FIND("-", 'Base Premium '!P:P)-1)) &lt;= P158) * (VALUE(MID('Base Premium '!P:P, FIND("-", 'Base Premium '!P:P)+1, LEN('Base Premium '!P:P))) &gt;= P158), 0)), "No Match")</f>
        <v>0-5</v>
      </c>
      <c r="R158" s="48">
        <f t="shared" si="41"/>
        <v>0</v>
      </c>
      <c r="S158" s="48">
        <f t="shared" si="37"/>
        <v>0</v>
      </c>
      <c r="T158" s="48">
        <f t="shared" si="37"/>
        <v>0</v>
      </c>
      <c r="U158" s="48">
        <f t="shared" si="37"/>
        <v>0</v>
      </c>
      <c r="V158" s="48">
        <f t="shared" si="38"/>
        <v>0</v>
      </c>
      <c r="W158" s="48">
        <f t="shared" si="38"/>
        <v>0</v>
      </c>
      <c r="X158" s="48" t="str">
        <f t="shared" ca="1" si="42"/>
        <v>0-500</v>
      </c>
      <c r="Z158" s="78" t="str">
        <f>IF(Y158&lt;&gt;0, 'Benefits Calculation'!$T$4, "")</f>
        <v/>
      </c>
      <c r="AA158" s="48" t="str">
        <f>IF(Y158&lt;&gt;0, 'Benefits Calculation'!$U$4, "")</f>
        <v/>
      </c>
      <c r="AB158" s="48" t="s">
        <v>238</v>
      </c>
      <c r="AC158" s="48">
        <f>IF(AB158="YES", 'Benefits Calculation'!$AO$4, 0)</f>
        <v>0</v>
      </c>
      <c r="AD158" s="48">
        <f>IF(AC158="YES", 'Benefits Calculation'!$AP$4, 0)</f>
        <v>0</v>
      </c>
      <c r="AE158" s="48" t="e">
        <f t="shared" si="43"/>
        <v>#VALUE!</v>
      </c>
      <c r="AG158" s="78" t="str">
        <f>IF(Y158&lt;&gt;0, 'Existing child  Loading'!$F$2, "")</f>
        <v/>
      </c>
      <c r="AH158" s="78" t="e">
        <f>IF(Y158&lt;&gt;0, 'Existing child  Loading'!$M$2, "")/100</f>
        <v>#VALUE!</v>
      </c>
      <c r="AI158" s="78" t="e">
        <f>IF(Y158&lt;&gt;0, 'Existing child  Loading'!$J$2, "")/100</f>
        <v>#VALUE!</v>
      </c>
      <c r="AJ158" s="162">
        <f t="shared" si="39"/>
        <v>0</v>
      </c>
      <c r="AK158" s="78" t="e">
        <f t="shared" si="44"/>
        <v>#VALUE!</v>
      </c>
      <c r="AL158" s="48" t="e">
        <f t="shared" si="45"/>
        <v>#VALUE!</v>
      </c>
      <c r="AM158" s="48" t="e">
        <f t="shared" si="46"/>
        <v>#VALUE!</v>
      </c>
      <c r="AN158" s="48">
        <f t="shared" si="47"/>
        <v>0</v>
      </c>
      <c r="AO158" s="78">
        <f>IF(AND(I158="Dubai", K158="LSB"), Commission!$M$19, 0)</f>
        <v>0</v>
      </c>
      <c r="AP158" s="48" t="e">
        <f>IF(AN158="HSB", Commission!$F$2, IF(AN158="LSB", Commission!$F$3, "")) +AO158</f>
        <v>#VALUE!</v>
      </c>
      <c r="AQ158" s="79" t="e">
        <f t="shared" si="48"/>
        <v>#VALUE!</v>
      </c>
    </row>
    <row r="159" spans="13:43" x14ac:dyDescent="0.3">
      <c r="M159" s="48">
        <f t="shared" si="36"/>
        <v>0</v>
      </c>
      <c r="N159" s="48">
        <f t="shared" si="36"/>
        <v>0</v>
      </c>
      <c r="O159" s="48">
        <f t="shared" si="36"/>
        <v>0</v>
      </c>
      <c r="P159" s="48">
        <f t="shared" ca="1" si="40"/>
        <v>0</v>
      </c>
      <c r="Q159" s="48" t="str" cm="1">
        <f t="array" aca="1" ref="Q159" ca="1">IFERROR(INDEX('Base Premium '!P:P, MATCH(1, (VALUE(LEFT('Base Premium '!P:P, FIND("-", 'Base Premium '!P:P)-1)) &lt;= P159) * (VALUE(MID('Base Premium '!P:P, FIND("-", 'Base Premium '!P:P)+1, LEN('Base Premium '!P:P))) &gt;= P159), 0)), "No Match")</f>
        <v>0-5</v>
      </c>
      <c r="R159" s="48">
        <f t="shared" si="41"/>
        <v>0</v>
      </c>
      <c r="S159" s="48">
        <f t="shared" si="37"/>
        <v>0</v>
      </c>
      <c r="T159" s="48">
        <f t="shared" si="37"/>
        <v>0</v>
      </c>
      <c r="U159" s="48">
        <f t="shared" si="37"/>
        <v>0</v>
      </c>
      <c r="V159" s="48">
        <f t="shared" si="38"/>
        <v>0</v>
      </c>
      <c r="W159" s="48">
        <f t="shared" si="38"/>
        <v>0</v>
      </c>
      <c r="X159" s="48" t="str">
        <f t="shared" ca="1" si="42"/>
        <v>0-500</v>
      </c>
      <c r="Z159" s="78" t="str">
        <f>IF(Y159&lt;&gt;0, 'Benefits Calculation'!$T$4, "")</f>
        <v/>
      </c>
      <c r="AA159" s="48" t="str">
        <f>IF(Y159&lt;&gt;0, 'Benefits Calculation'!$U$4, "")</f>
        <v/>
      </c>
      <c r="AB159" s="48" t="s">
        <v>238</v>
      </c>
      <c r="AC159" s="48">
        <f>IF(AB159="YES", 'Benefits Calculation'!$AO$4, 0)</f>
        <v>0</v>
      </c>
      <c r="AD159" s="48">
        <f>IF(AC159="YES", 'Benefits Calculation'!$AP$4, 0)</f>
        <v>0</v>
      </c>
      <c r="AE159" s="48" t="e">
        <f t="shared" si="43"/>
        <v>#VALUE!</v>
      </c>
      <c r="AG159" s="78" t="str">
        <f>IF(Y159&lt;&gt;0, 'Existing child  Loading'!$F$2, "")</f>
        <v/>
      </c>
      <c r="AH159" s="78" t="e">
        <f>IF(Y159&lt;&gt;0, 'Existing child  Loading'!$M$2, "")/100</f>
        <v>#VALUE!</v>
      </c>
      <c r="AI159" s="78" t="e">
        <f>IF(Y159&lt;&gt;0, 'Existing child  Loading'!$J$2, "")/100</f>
        <v>#VALUE!</v>
      </c>
      <c r="AJ159" s="162">
        <f t="shared" si="39"/>
        <v>0</v>
      </c>
      <c r="AK159" s="78" t="e">
        <f t="shared" si="44"/>
        <v>#VALUE!</v>
      </c>
      <c r="AL159" s="48" t="e">
        <f t="shared" si="45"/>
        <v>#VALUE!</v>
      </c>
      <c r="AM159" s="48" t="e">
        <f t="shared" si="46"/>
        <v>#VALUE!</v>
      </c>
      <c r="AN159" s="48">
        <f t="shared" si="47"/>
        <v>0</v>
      </c>
      <c r="AO159" s="78">
        <f>IF(AND(I159="Dubai", K159="LSB"), Commission!$M$19, 0)</f>
        <v>0</v>
      </c>
      <c r="AP159" s="48" t="e">
        <f>IF(AN159="HSB", Commission!$F$2, IF(AN159="LSB", Commission!$F$3, "")) +AO159</f>
        <v>#VALUE!</v>
      </c>
      <c r="AQ159" s="79" t="e">
        <f t="shared" si="48"/>
        <v>#VALUE!</v>
      </c>
    </row>
    <row r="160" spans="13:43" x14ac:dyDescent="0.3">
      <c r="M160" s="48">
        <f t="shared" si="36"/>
        <v>0</v>
      </c>
      <c r="N160" s="48">
        <f t="shared" si="36"/>
        <v>0</v>
      </c>
      <c r="O160" s="48">
        <f t="shared" si="36"/>
        <v>0</v>
      </c>
      <c r="P160" s="48">
        <f t="shared" ca="1" si="40"/>
        <v>0</v>
      </c>
      <c r="Q160" s="48" t="str" cm="1">
        <f t="array" aca="1" ref="Q160" ca="1">IFERROR(INDEX('Base Premium '!P:P, MATCH(1, (VALUE(LEFT('Base Premium '!P:P, FIND("-", 'Base Premium '!P:P)-1)) &lt;= P160) * (VALUE(MID('Base Premium '!P:P, FIND("-", 'Base Premium '!P:P)+1, LEN('Base Premium '!P:P))) &gt;= P160), 0)), "No Match")</f>
        <v>0-5</v>
      </c>
      <c r="R160" s="48">
        <f t="shared" si="41"/>
        <v>0</v>
      </c>
      <c r="S160" s="48">
        <f t="shared" si="37"/>
        <v>0</v>
      </c>
      <c r="T160" s="48">
        <f t="shared" si="37"/>
        <v>0</v>
      </c>
      <c r="U160" s="48">
        <f t="shared" si="37"/>
        <v>0</v>
      </c>
      <c r="V160" s="48">
        <f t="shared" si="38"/>
        <v>0</v>
      </c>
      <c r="W160" s="48">
        <f t="shared" si="38"/>
        <v>0</v>
      </c>
      <c r="X160" s="48" t="str">
        <f t="shared" ca="1" si="42"/>
        <v>0-500</v>
      </c>
      <c r="Z160" s="78" t="str">
        <f>IF(Y160&lt;&gt;0, 'Benefits Calculation'!$T$4, "")</f>
        <v/>
      </c>
      <c r="AA160" s="48" t="str">
        <f>IF(Y160&lt;&gt;0, 'Benefits Calculation'!$U$4, "")</f>
        <v/>
      </c>
      <c r="AB160" s="48" t="s">
        <v>238</v>
      </c>
      <c r="AC160" s="48">
        <f>IF(AB160="YES", 'Benefits Calculation'!$AO$4, 0)</f>
        <v>0</v>
      </c>
      <c r="AD160" s="48">
        <f>IF(AC160="YES", 'Benefits Calculation'!$AP$4, 0)</f>
        <v>0</v>
      </c>
      <c r="AE160" s="48" t="e">
        <f t="shared" si="43"/>
        <v>#VALUE!</v>
      </c>
      <c r="AG160" s="78" t="str">
        <f>IF(Y160&lt;&gt;0, 'Existing child  Loading'!$F$2, "")</f>
        <v/>
      </c>
      <c r="AH160" s="78" t="e">
        <f>IF(Y160&lt;&gt;0, 'Existing child  Loading'!$M$2, "")/100</f>
        <v>#VALUE!</v>
      </c>
      <c r="AI160" s="78" t="e">
        <f>IF(Y160&lt;&gt;0, 'Existing child  Loading'!$J$2, "")/100</f>
        <v>#VALUE!</v>
      </c>
      <c r="AJ160" s="162">
        <f t="shared" si="39"/>
        <v>0</v>
      </c>
      <c r="AK160" s="78" t="e">
        <f t="shared" si="44"/>
        <v>#VALUE!</v>
      </c>
      <c r="AL160" s="48" t="e">
        <f t="shared" si="45"/>
        <v>#VALUE!</v>
      </c>
      <c r="AM160" s="48" t="e">
        <f t="shared" si="46"/>
        <v>#VALUE!</v>
      </c>
      <c r="AN160" s="48">
        <f t="shared" si="47"/>
        <v>0</v>
      </c>
      <c r="AO160" s="78">
        <f>IF(AND(I160="Dubai", K160="LSB"), Commission!$M$19, 0)</f>
        <v>0</v>
      </c>
      <c r="AP160" s="48" t="e">
        <f>IF(AN160="HSB", Commission!$F$2, IF(AN160="LSB", Commission!$F$3, "")) +AO160</f>
        <v>#VALUE!</v>
      </c>
      <c r="AQ160" s="79" t="e">
        <f t="shared" si="48"/>
        <v>#VALUE!</v>
      </c>
    </row>
    <row r="161" spans="13:43" x14ac:dyDescent="0.3">
      <c r="M161" s="48">
        <f t="shared" si="36"/>
        <v>0</v>
      </c>
      <c r="N161" s="48">
        <f t="shared" si="36"/>
        <v>0</v>
      </c>
      <c r="O161" s="48">
        <f t="shared" si="36"/>
        <v>0</v>
      </c>
      <c r="P161" s="48">
        <f t="shared" ca="1" si="40"/>
        <v>0</v>
      </c>
      <c r="Q161" s="48" t="str" cm="1">
        <f t="array" aca="1" ref="Q161" ca="1">IFERROR(INDEX('Base Premium '!P:P, MATCH(1, (VALUE(LEFT('Base Premium '!P:P, FIND("-", 'Base Premium '!P:P)-1)) &lt;= P161) * (VALUE(MID('Base Premium '!P:P, FIND("-", 'Base Premium '!P:P)+1, LEN('Base Premium '!P:P))) &gt;= P161), 0)), "No Match")</f>
        <v>0-5</v>
      </c>
      <c r="R161" s="48">
        <f t="shared" si="41"/>
        <v>0</v>
      </c>
      <c r="S161" s="48">
        <f t="shared" si="37"/>
        <v>0</v>
      </c>
      <c r="T161" s="48">
        <f t="shared" si="37"/>
        <v>0</v>
      </c>
      <c r="U161" s="48">
        <f t="shared" si="37"/>
        <v>0</v>
      </c>
      <c r="V161" s="48">
        <f t="shared" si="38"/>
        <v>0</v>
      </c>
      <c r="W161" s="48">
        <f t="shared" si="38"/>
        <v>0</v>
      </c>
      <c r="X161" s="48" t="str">
        <f t="shared" ca="1" si="42"/>
        <v>0-500</v>
      </c>
      <c r="Z161" s="78" t="str">
        <f>IF(Y161&lt;&gt;0, 'Benefits Calculation'!$T$4, "")</f>
        <v/>
      </c>
      <c r="AA161" s="48" t="str">
        <f>IF(Y161&lt;&gt;0, 'Benefits Calculation'!$U$4, "")</f>
        <v/>
      </c>
      <c r="AB161" s="48" t="s">
        <v>238</v>
      </c>
      <c r="AC161" s="48">
        <f>IF(AB161="YES", 'Benefits Calculation'!$AO$4, 0)</f>
        <v>0</v>
      </c>
      <c r="AD161" s="48">
        <f>IF(AC161="YES", 'Benefits Calculation'!$AP$4, 0)</f>
        <v>0</v>
      </c>
      <c r="AE161" s="48" t="e">
        <f t="shared" si="43"/>
        <v>#VALUE!</v>
      </c>
      <c r="AG161" s="78" t="str">
        <f>IF(Y161&lt;&gt;0, 'Existing child  Loading'!$F$2, "")</f>
        <v/>
      </c>
      <c r="AH161" s="78" t="e">
        <f>IF(Y161&lt;&gt;0, 'Existing child  Loading'!$M$2, "")/100</f>
        <v>#VALUE!</v>
      </c>
      <c r="AI161" s="78" t="e">
        <f>IF(Y161&lt;&gt;0, 'Existing child  Loading'!$J$2, "")/100</f>
        <v>#VALUE!</v>
      </c>
      <c r="AJ161" s="162">
        <f t="shared" si="39"/>
        <v>0</v>
      </c>
      <c r="AK161" s="78" t="e">
        <f t="shared" si="44"/>
        <v>#VALUE!</v>
      </c>
      <c r="AL161" s="48" t="e">
        <f t="shared" si="45"/>
        <v>#VALUE!</v>
      </c>
      <c r="AM161" s="48" t="e">
        <f t="shared" si="46"/>
        <v>#VALUE!</v>
      </c>
      <c r="AN161" s="48">
        <f t="shared" si="47"/>
        <v>0</v>
      </c>
      <c r="AO161" s="78">
        <f>IF(AND(I161="Dubai", K161="LSB"), Commission!$M$19, 0)</f>
        <v>0</v>
      </c>
      <c r="AP161" s="48" t="e">
        <f>IF(AN161="HSB", Commission!$F$2, IF(AN161="LSB", Commission!$F$3, "")) +AO161</f>
        <v>#VALUE!</v>
      </c>
      <c r="AQ161" s="79" t="e">
        <f t="shared" si="48"/>
        <v>#VALUE!</v>
      </c>
    </row>
    <row r="162" spans="13:43" x14ac:dyDescent="0.3">
      <c r="M162" s="48">
        <f t="shared" si="36"/>
        <v>0</v>
      </c>
      <c r="N162" s="48">
        <f t="shared" si="36"/>
        <v>0</v>
      </c>
      <c r="O162" s="48">
        <f t="shared" si="36"/>
        <v>0</v>
      </c>
      <c r="P162" s="48">
        <f t="shared" ca="1" si="40"/>
        <v>0</v>
      </c>
      <c r="Q162" s="48" t="str" cm="1">
        <f t="array" aca="1" ref="Q162" ca="1">IFERROR(INDEX('Base Premium '!P:P, MATCH(1, (VALUE(LEFT('Base Premium '!P:P, FIND("-", 'Base Premium '!P:P)-1)) &lt;= P162) * (VALUE(MID('Base Premium '!P:P, FIND("-", 'Base Premium '!P:P)+1, LEN('Base Premium '!P:P))) &gt;= P162), 0)), "No Match")</f>
        <v>0-5</v>
      </c>
      <c r="R162" s="48">
        <f t="shared" si="41"/>
        <v>0</v>
      </c>
      <c r="S162" s="48">
        <f t="shared" si="37"/>
        <v>0</v>
      </c>
      <c r="T162" s="48">
        <f t="shared" si="37"/>
        <v>0</v>
      </c>
      <c r="U162" s="48">
        <f t="shared" si="37"/>
        <v>0</v>
      </c>
      <c r="V162" s="48">
        <f t="shared" si="38"/>
        <v>0</v>
      </c>
      <c r="W162" s="48">
        <f t="shared" si="38"/>
        <v>0</v>
      </c>
      <c r="X162" s="48" t="str">
        <f t="shared" ca="1" si="42"/>
        <v>0-500</v>
      </c>
      <c r="Z162" s="78" t="str">
        <f>IF(Y162&lt;&gt;0, 'Benefits Calculation'!$T$4, "")</f>
        <v/>
      </c>
      <c r="AA162" s="48" t="str">
        <f>IF(Y162&lt;&gt;0, 'Benefits Calculation'!$U$4, "")</f>
        <v/>
      </c>
      <c r="AB162" s="48" t="s">
        <v>238</v>
      </c>
      <c r="AC162" s="48">
        <f>IF(AB162="YES", 'Benefits Calculation'!$AO$4, 0)</f>
        <v>0</v>
      </c>
      <c r="AD162" s="48">
        <f>IF(AC162="YES", 'Benefits Calculation'!$AP$4, 0)</f>
        <v>0</v>
      </c>
      <c r="AE162" s="48" t="e">
        <f t="shared" si="43"/>
        <v>#VALUE!</v>
      </c>
      <c r="AG162" s="78" t="str">
        <f>IF(Y162&lt;&gt;0, 'Existing child  Loading'!$F$2, "")</f>
        <v/>
      </c>
      <c r="AH162" s="78" t="e">
        <f>IF(Y162&lt;&gt;0, 'Existing child  Loading'!$M$2, "")/100</f>
        <v>#VALUE!</v>
      </c>
      <c r="AI162" s="78" t="e">
        <f>IF(Y162&lt;&gt;0, 'Existing child  Loading'!$J$2, "")/100</f>
        <v>#VALUE!</v>
      </c>
      <c r="AJ162" s="162">
        <f t="shared" ref="AJ162:AJ193" si="49">IF(R162="Married Female", 0/100, 0)</f>
        <v>0</v>
      </c>
      <c r="AK162" s="78" t="e">
        <f t="shared" si="44"/>
        <v>#VALUE!</v>
      </c>
      <c r="AL162" s="48" t="e">
        <f t="shared" si="45"/>
        <v>#VALUE!</v>
      </c>
      <c r="AM162" s="48" t="e">
        <f t="shared" si="46"/>
        <v>#VALUE!</v>
      </c>
      <c r="AN162" s="48">
        <f t="shared" si="47"/>
        <v>0</v>
      </c>
      <c r="AO162" s="78">
        <f>IF(AND(I162="Dubai", K162="LSB"), Commission!$M$19, 0)</f>
        <v>0</v>
      </c>
      <c r="AP162" s="48" t="e">
        <f>IF(AN162="HSB", Commission!$F$2, IF(AN162="LSB", Commission!$F$3, "")) +AO162</f>
        <v>#VALUE!</v>
      </c>
      <c r="AQ162" s="79" t="e">
        <f t="shared" si="48"/>
        <v>#VALUE!</v>
      </c>
    </row>
    <row r="163" spans="13:43" x14ac:dyDescent="0.3">
      <c r="M163" s="48">
        <f t="shared" si="36"/>
        <v>0</v>
      </c>
      <c r="N163" s="48">
        <f t="shared" si="36"/>
        <v>0</v>
      </c>
      <c r="O163" s="48">
        <f t="shared" si="36"/>
        <v>0</v>
      </c>
      <c r="P163" s="48">
        <f t="shared" ca="1" si="40"/>
        <v>0</v>
      </c>
      <c r="Q163" s="48" t="str" cm="1">
        <f t="array" aca="1" ref="Q163" ca="1">IFERROR(INDEX('Base Premium '!P:P, MATCH(1, (VALUE(LEFT('Base Premium '!P:P, FIND("-", 'Base Premium '!P:P)-1)) &lt;= P163) * (VALUE(MID('Base Premium '!P:P, FIND("-", 'Base Premium '!P:P)+1, LEN('Base Premium '!P:P))) &gt;= P163), 0)), "No Match")</f>
        <v>0-5</v>
      </c>
      <c r="R163" s="48">
        <f t="shared" si="41"/>
        <v>0</v>
      </c>
      <c r="S163" s="48">
        <f t="shared" si="37"/>
        <v>0</v>
      </c>
      <c r="T163" s="48">
        <f t="shared" si="37"/>
        <v>0</v>
      </c>
      <c r="U163" s="48">
        <f t="shared" si="37"/>
        <v>0</v>
      </c>
      <c r="V163" s="48">
        <f t="shared" si="38"/>
        <v>0</v>
      </c>
      <c r="W163" s="48">
        <f t="shared" si="38"/>
        <v>0</v>
      </c>
      <c r="X163" s="48" t="str">
        <f t="shared" ca="1" si="42"/>
        <v>0-500</v>
      </c>
      <c r="Z163" s="78" t="str">
        <f>IF(Y163&lt;&gt;0, 'Benefits Calculation'!$T$4, "")</f>
        <v/>
      </c>
      <c r="AA163" s="48" t="str">
        <f>IF(Y163&lt;&gt;0, 'Benefits Calculation'!$U$4, "")</f>
        <v/>
      </c>
      <c r="AB163" s="48" t="s">
        <v>238</v>
      </c>
      <c r="AC163" s="48">
        <f>IF(AB163="YES", 'Benefits Calculation'!$AO$4, 0)</f>
        <v>0</v>
      </c>
      <c r="AD163" s="48">
        <f>IF(AC163="YES", 'Benefits Calculation'!$AP$4, 0)</f>
        <v>0</v>
      </c>
      <c r="AE163" s="48" t="e">
        <f t="shared" si="43"/>
        <v>#VALUE!</v>
      </c>
      <c r="AG163" s="78" t="str">
        <f>IF(Y163&lt;&gt;0, 'Existing child  Loading'!$F$2, "")</f>
        <v/>
      </c>
      <c r="AH163" s="78" t="e">
        <f>IF(Y163&lt;&gt;0, 'Existing child  Loading'!$M$2, "")/100</f>
        <v>#VALUE!</v>
      </c>
      <c r="AI163" s="78" t="e">
        <f>IF(Y163&lt;&gt;0, 'Existing child  Loading'!$J$2, "")/100</f>
        <v>#VALUE!</v>
      </c>
      <c r="AJ163" s="162">
        <f t="shared" si="49"/>
        <v>0</v>
      </c>
      <c r="AK163" s="78" t="e">
        <f t="shared" si="44"/>
        <v>#VALUE!</v>
      </c>
      <c r="AL163" s="48" t="e">
        <f t="shared" si="45"/>
        <v>#VALUE!</v>
      </c>
      <c r="AM163" s="48" t="e">
        <f t="shared" si="46"/>
        <v>#VALUE!</v>
      </c>
      <c r="AN163" s="48">
        <f t="shared" si="47"/>
        <v>0</v>
      </c>
      <c r="AO163" s="78">
        <f>IF(AND(I163="Dubai", K163="LSB"), Commission!$M$19, 0)</f>
        <v>0</v>
      </c>
      <c r="AP163" s="48" t="e">
        <f>IF(AN163="HSB", Commission!$F$2, IF(AN163="LSB", Commission!$F$3, "")) +AO163</f>
        <v>#VALUE!</v>
      </c>
      <c r="AQ163" s="79" t="e">
        <f t="shared" si="48"/>
        <v>#VALUE!</v>
      </c>
    </row>
    <row r="164" spans="13:43" x14ac:dyDescent="0.3">
      <c r="M164" s="48">
        <f t="shared" si="36"/>
        <v>0</v>
      </c>
      <c r="N164" s="48">
        <f t="shared" si="36"/>
        <v>0</v>
      </c>
      <c r="O164" s="48">
        <f t="shared" si="36"/>
        <v>0</v>
      </c>
      <c r="P164" s="48">
        <f t="shared" ca="1" si="40"/>
        <v>0</v>
      </c>
      <c r="Q164" s="48" t="str" cm="1">
        <f t="array" aca="1" ref="Q164" ca="1">IFERROR(INDEX('Base Premium '!P:P, MATCH(1, (VALUE(LEFT('Base Premium '!P:P, FIND("-", 'Base Premium '!P:P)-1)) &lt;= P164) * (VALUE(MID('Base Premium '!P:P, FIND("-", 'Base Premium '!P:P)+1, LEN('Base Premium '!P:P))) &gt;= P164), 0)), "No Match")</f>
        <v>0-5</v>
      </c>
      <c r="R164" s="48">
        <f t="shared" si="41"/>
        <v>0</v>
      </c>
      <c r="S164" s="48">
        <f t="shared" si="37"/>
        <v>0</v>
      </c>
      <c r="T164" s="48">
        <f t="shared" si="37"/>
        <v>0</v>
      </c>
      <c r="U164" s="48">
        <f t="shared" si="37"/>
        <v>0</v>
      </c>
      <c r="V164" s="48">
        <f t="shared" si="38"/>
        <v>0</v>
      </c>
      <c r="W164" s="48">
        <f t="shared" si="38"/>
        <v>0</v>
      </c>
      <c r="X164" s="48" t="str">
        <f t="shared" ca="1" si="42"/>
        <v>0-500</v>
      </c>
      <c r="Z164" s="78" t="str">
        <f>IF(Y164&lt;&gt;0, 'Benefits Calculation'!$T$4, "")</f>
        <v/>
      </c>
      <c r="AA164" s="48" t="str">
        <f>IF(Y164&lt;&gt;0, 'Benefits Calculation'!$U$4, "")</f>
        <v/>
      </c>
      <c r="AB164" s="48" t="s">
        <v>238</v>
      </c>
      <c r="AC164" s="48">
        <f>IF(AB164="YES", 'Benefits Calculation'!$AO$4, 0)</f>
        <v>0</v>
      </c>
      <c r="AD164" s="48">
        <f>IF(AC164="YES", 'Benefits Calculation'!$AP$4, 0)</f>
        <v>0</v>
      </c>
      <c r="AE164" s="48" t="e">
        <f t="shared" si="43"/>
        <v>#VALUE!</v>
      </c>
      <c r="AG164" s="78" t="str">
        <f>IF(Y164&lt;&gt;0, 'Existing child  Loading'!$F$2, "")</f>
        <v/>
      </c>
      <c r="AH164" s="78" t="e">
        <f>IF(Y164&lt;&gt;0, 'Existing child  Loading'!$M$2, "")/100</f>
        <v>#VALUE!</v>
      </c>
      <c r="AI164" s="78" t="e">
        <f>IF(Y164&lt;&gt;0, 'Existing child  Loading'!$J$2, "")/100</f>
        <v>#VALUE!</v>
      </c>
      <c r="AJ164" s="162">
        <f t="shared" si="49"/>
        <v>0</v>
      </c>
      <c r="AK164" s="78" t="e">
        <f t="shared" si="44"/>
        <v>#VALUE!</v>
      </c>
      <c r="AL164" s="48" t="e">
        <f t="shared" si="45"/>
        <v>#VALUE!</v>
      </c>
      <c r="AM164" s="48" t="e">
        <f t="shared" si="46"/>
        <v>#VALUE!</v>
      </c>
      <c r="AN164" s="48">
        <f t="shared" si="47"/>
        <v>0</v>
      </c>
      <c r="AO164" s="78">
        <f>IF(AND(I164="Dubai", K164="LSB"), Commission!$M$19, 0)</f>
        <v>0</v>
      </c>
      <c r="AP164" s="48" t="e">
        <f>IF(AN164="HSB", Commission!$F$2, IF(AN164="LSB", Commission!$F$3, "")) +AO164</f>
        <v>#VALUE!</v>
      </c>
      <c r="AQ164" s="79" t="e">
        <f t="shared" si="48"/>
        <v>#VALUE!</v>
      </c>
    </row>
    <row r="165" spans="13:43" x14ac:dyDescent="0.3">
      <c r="M165" s="48">
        <f t="shared" si="36"/>
        <v>0</v>
      </c>
      <c r="N165" s="48">
        <f t="shared" si="36"/>
        <v>0</v>
      </c>
      <c r="O165" s="48">
        <f t="shared" si="36"/>
        <v>0</v>
      </c>
      <c r="P165" s="48">
        <f t="shared" ca="1" si="40"/>
        <v>0</v>
      </c>
      <c r="Q165" s="48" t="str" cm="1">
        <f t="array" aca="1" ref="Q165" ca="1">IFERROR(INDEX('Base Premium '!P:P, MATCH(1, (VALUE(LEFT('Base Premium '!P:P, FIND("-", 'Base Premium '!P:P)-1)) &lt;= P165) * (VALUE(MID('Base Premium '!P:P, FIND("-", 'Base Premium '!P:P)+1, LEN('Base Premium '!P:P))) &gt;= P165), 0)), "No Match")</f>
        <v>0-5</v>
      </c>
      <c r="R165" s="48">
        <f t="shared" si="41"/>
        <v>0</v>
      </c>
      <c r="S165" s="48">
        <f t="shared" si="37"/>
        <v>0</v>
      </c>
      <c r="T165" s="48">
        <f t="shared" si="37"/>
        <v>0</v>
      </c>
      <c r="U165" s="48">
        <f t="shared" ref="U165:W200" si="50">I165</f>
        <v>0</v>
      </c>
      <c r="V165" s="48">
        <f t="shared" si="38"/>
        <v>0</v>
      </c>
      <c r="W165" s="48">
        <f t="shared" si="38"/>
        <v>0</v>
      </c>
      <c r="X165" s="48" t="str">
        <f t="shared" ca="1" si="42"/>
        <v>0-500</v>
      </c>
      <c r="Z165" s="78" t="str">
        <f>IF(Y165&lt;&gt;0, 'Benefits Calculation'!$T$4, "")</f>
        <v/>
      </c>
      <c r="AA165" s="48" t="str">
        <f>IF(Y165&lt;&gt;0, 'Benefits Calculation'!$U$4, "")</f>
        <v/>
      </c>
      <c r="AB165" s="48" t="s">
        <v>238</v>
      </c>
      <c r="AC165" s="48">
        <f>IF(AB165="YES", 'Benefits Calculation'!$AO$4, 0)</f>
        <v>0</v>
      </c>
      <c r="AD165" s="48">
        <f>IF(AC165="YES", 'Benefits Calculation'!$AP$4, 0)</f>
        <v>0</v>
      </c>
      <c r="AE165" s="48" t="e">
        <f t="shared" si="43"/>
        <v>#VALUE!</v>
      </c>
      <c r="AG165" s="78" t="str">
        <f>IF(Y165&lt;&gt;0, 'Existing child  Loading'!$F$2, "")</f>
        <v/>
      </c>
      <c r="AH165" s="78" t="e">
        <f>IF(Y165&lt;&gt;0, 'Existing child  Loading'!$M$2, "")/100</f>
        <v>#VALUE!</v>
      </c>
      <c r="AI165" s="78" t="e">
        <f>IF(Y165&lt;&gt;0, 'Existing child  Loading'!$J$2, "")/100</f>
        <v>#VALUE!</v>
      </c>
      <c r="AJ165" s="162">
        <f t="shared" si="49"/>
        <v>0</v>
      </c>
      <c r="AK165" s="78" t="e">
        <f t="shared" si="44"/>
        <v>#VALUE!</v>
      </c>
      <c r="AL165" s="48" t="e">
        <f t="shared" si="45"/>
        <v>#VALUE!</v>
      </c>
      <c r="AM165" s="48" t="e">
        <f t="shared" si="46"/>
        <v>#VALUE!</v>
      </c>
      <c r="AN165" s="48">
        <f t="shared" si="47"/>
        <v>0</v>
      </c>
      <c r="AO165" s="78">
        <f>IF(AND(I165="Dubai", K165="LSB"), Commission!$M$19, 0)</f>
        <v>0</v>
      </c>
      <c r="AP165" s="48" t="e">
        <f>IF(AN165="HSB", Commission!$F$2, IF(AN165="LSB", Commission!$F$3, "")) +AO165</f>
        <v>#VALUE!</v>
      </c>
      <c r="AQ165" s="79" t="e">
        <f t="shared" si="48"/>
        <v>#VALUE!</v>
      </c>
    </row>
    <row r="166" spans="13:43" x14ac:dyDescent="0.3">
      <c r="M166" s="48">
        <f t="shared" ref="M166:O201" si="51">B166</f>
        <v>0</v>
      </c>
      <c r="N166" s="48">
        <f t="shared" si="51"/>
        <v>0</v>
      </c>
      <c r="O166" s="48">
        <f t="shared" si="51"/>
        <v>0</v>
      </c>
      <c r="P166" s="48">
        <f t="shared" ca="1" si="40"/>
        <v>0</v>
      </c>
      <c r="Q166" s="48" t="str" cm="1">
        <f t="array" aca="1" ref="Q166" ca="1">IFERROR(INDEX('Base Premium '!P:P, MATCH(1, (VALUE(LEFT('Base Premium '!P:P, FIND("-", 'Base Premium '!P:P)-1)) &lt;= P166) * (VALUE(MID('Base Premium '!P:P, FIND("-", 'Base Premium '!P:P)+1, LEN('Base Premium '!P:P))) &gt;= P166), 0)), "No Match")</f>
        <v>0-5</v>
      </c>
      <c r="R166" s="48">
        <f t="shared" si="41"/>
        <v>0</v>
      </c>
      <c r="S166" s="48">
        <f t="shared" ref="S166:T200" si="52">G166</f>
        <v>0</v>
      </c>
      <c r="T166" s="48">
        <f t="shared" si="52"/>
        <v>0</v>
      </c>
      <c r="U166" s="48">
        <f t="shared" si="50"/>
        <v>0</v>
      </c>
      <c r="V166" s="48">
        <f t="shared" si="50"/>
        <v>0</v>
      </c>
      <c r="W166" s="48">
        <f t="shared" si="50"/>
        <v>0</v>
      </c>
      <c r="X166" s="48" t="str">
        <f t="shared" ca="1" si="42"/>
        <v>0-500</v>
      </c>
      <c r="Z166" s="78" t="str">
        <f>IF(Y166&lt;&gt;0, 'Benefits Calculation'!$T$4, "")</f>
        <v/>
      </c>
      <c r="AA166" s="48" t="str">
        <f>IF(Y166&lt;&gt;0, 'Benefits Calculation'!$U$4, "")</f>
        <v/>
      </c>
      <c r="AB166" s="48" t="s">
        <v>238</v>
      </c>
      <c r="AC166" s="48">
        <f>IF(AB166="YES", 'Benefits Calculation'!$AO$4, 0)</f>
        <v>0</v>
      </c>
      <c r="AD166" s="48">
        <f>IF(AC166="YES", 'Benefits Calculation'!$AP$4, 0)</f>
        <v>0</v>
      </c>
      <c r="AE166" s="48" t="e">
        <f t="shared" si="43"/>
        <v>#VALUE!</v>
      </c>
      <c r="AG166" s="78" t="str">
        <f>IF(Y166&lt;&gt;0, 'Existing child  Loading'!$F$2, "")</f>
        <v/>
      </c>
      <c r="AH166" s="78" t="e">
        <f>IF(Y166&lt;&gt;0, 'Existing child  Loading'!$M$2, "")/100</f>
        <v>#VALUE!</v>
      </c>
      <c r="AI166" s="78" t="e">
        <f>IF(Y166&lt;&gt;0, 'Existing child  Loading'!$J$2, "")/100</f>
        <v>#VALUE!</v>
      </c>
      <c r="AJ166" s="162">
        <f t="shared" si="49"/>
        <v>0</v>
      </c>
      <c r="AK166" s="78" t="e">
        <f t="shared" si="44"/>
        <v>#VALUE!</v>
      </c>
      <c r="AL166" s="48" t="e">
        <f t="shared" si="45"/>
        <v>#VALUE!</v>
      </c>
      <c r="AM166" s="48" t="e">
        <f t="shared" si="46"/>
        <v>#VALUE!</v>
      </c>
      <c r="AN166" s="48">
        <f t="shared" si="47"/>
        <v>0</v>
      </c>
      <c r="AO166" s="78">
        <f>IF(AND(I166="Dubai", K166="LSB"), Commission!$M$19, 0)</f>
        <v>0</v>
      </c>
      <c r="AP166" s="48" t="e">
        <f>IF(AN166="HSB", Commission!$F$2, IF(AN166="LSB", Commission!$F$3, "")) +AO166</f>
        <v>#VALUE!</v>
      </c>
      <c r="AQ166" s="79" t="e">
        <f t="shared" si="48"/>
        <v>#VALUE!</v>
      </c>
    </row>
    <row r="167" spans="13:43" x14ac:dyDescent="0.3">
      <c r="M167" s="48">
        <f t="shared" si="51"/>
        <v>0</v>
      </c>
      <c r="N167" s="48">
        <f t="shared" si="51"/>
        <v>0</v>
      </c>
      <c r="O167" s="48">
        <f t="shared" si="51"/>
        <v>0</v>
      </c>
      <c r="P167" s="48">
        <f t="shared" ca="1" si="40"/>
        <v>0</v>
      </c>
      <c r="Q167" s="48" t="str" cm="1">
        <f t="array" aca="1" ref="Q167" ca="1">IFERROR(INDEX('Base Premium '!P:P, MATCH(1, (VALUE(LEFT('Base Premium '!P:P, FIND("-", 'Base Premium '!P:P)-1)) &lt;= P167) * (VALUE(MID('Base Premium '!P:P, FIND("-", 'Base Premium '!P:P)+1, LEN('Base Premium '!P:P))) &gt;= P167), 0)), "No Match")</f>
        <v>0-5</v>
      </c>
      <c r="R167" s="48">
        <f t="shared" si="41"/>
        <v>0</v>
      </c>
      <c r="S167" s="48">
        <f t="shared" si="52"/>
        <v>0</v>
      </c>
      <c r="T167" s="48">
        <f t="shared" si="52"/>
        <v>0</v>
      </c>
      <c r="U167" s="48">
        <f t="shared" si="50"/>
        <v>0</v>
      </c>
      <c r="V167" s="48">
        <f t="shared" si="50"/>
        <v>0</v>
      </c>
      <c r="W167" s="48">
        <f t="shared" si="50"/>
        <v>0</v>
      </c>
      <c r="X167" s="48" t="str">
        <f t="shared" ca="1" si="42"/>
        <v>0-500</v>
      </c>
      <c r="Z167" s="78" t="str">
        <f>IF(Y167&lt;&gt;0, 'Benefits Calculation'!$T$4, "")</f>
        <v/>
      </c>
      <c r="AA167" s="48" t="str">
        <f>IF(Y167&lt;&gt;0, 'Benefits Calculation'!$U$4, "")</f>
        <v/>
      </c>
      <c r="AB167" s="48" t="s">
        <v>238</v>
      </c>
      <c r="AC167" s="48">
        <f>IF(AB167="YES", 'Benefits Calculation'!$AO$4, 0)</f>
        <v>0</v>
      </c>
      <c r="AD167" s="48">
        <f>IF(AC167="YES", 'Benefits Calculation'!$AP$4, 0)</f>
        <v>0</v>
      </c>
      <c r="AE167" s="48" t="e">
        <f t="shared" si="43"/>
        <v>#VALUE!</v>
      </c>
      <c r="AG167" s="78" t="str">
        <f>IF(Y167&lt;&gt;0, 'Existing child  Loading'!$F$2, "")</f>
        <v/>
      </c>
      <c r="AH167" s="78" t="e">
        <f>IF(Y167&lt;&gt;0, 'Existing child  Loading'!$M$2, "")/100</f>
        <v>#VALUE!</v>
      </c>
      <c r="AI167" s="78" t="e">
        <f>IF(Y167&lt;&gt;0, 'Existing child  Loading'!$J$2, "")/100</f>
        <v>#VALUE!</v>
      </c>
      <c r="AJ167" s="162">
        <f t="shared" si="49"/>
        <v>0</v>
      </c>
      <c r="AK167" s="78" t="e">
        <f t="shared" si="44"/>
        <v>#VALUE!</v>
      </c>
      <c r="AL167" s="48" t="e">
        <f t="shared" si="45"/>
        <v>#VALUE!</v>
      </c>
      <c r="AM167" s="48" t="e">
        <f t="shared" si="46"/>
        <v>#VALUE!</v>
      </c>
      <c r="AN167" s="48">
        <f t="shared" si="47"/>
        <v>0</v>
      </c>
      <c r="AO167" s="78">
        <f>IF(AND(I167="Dubai", K167="LSB"), Commission!$M$19, 0)</f>
        <v>0</v>
      </c>
      <c r="AP167" s="48" t="e">
        <f>IF(AN167="HSB", Commission!$F$2, IF(AN167="LSB", Commission!$F$3, "")) +AO167</f>
        <v>#VALUE!</v>
      </c>
      <c r="AQ167" s="79" t="e">
        <f t="shared" si="48"/>
        <v>#VALUE!</v>
      </c>
    </row>
    <row r="168" spans="13:43" x14ac:dyDescent="0.3">
      <c r="M168" s="48">
        <f t="shared" si="51"/>
        <v>0</v>
      </c>
      <c r="N168" s="48">
        <f t="shared" si="51"/>
        <v>0</v>
      </c>
      <c r="O168" s="48">
        <f t="shared" si="51"/>
        <v>0</v>
      </c>
      <c r="P168" s="48">
        <f t="shared" ca="1" si="40"/>
        <v>0</v>
      </c>
      <c r="Q168" s="48" t="str" cm="1">
        <f t="array" aca="1" ref="Q168" ca="1">IFERROR(INDEX('Base Premium '!P:P, MATCH(1, (VALUE(LEFT('Base Premium '!P:P, FIND("-", 'Base Premium '!P:P)-1)) &lt;= P168) * (VALUE(MID('Base Premium '!P:P, FIND("-", 'Base Premium '!P:P)+1, LEN('Base Premium '!P:P))) &gt;= P168), 0)), "No Match")</f>
        <v>0-5</v>
      </c>
      <c r="R168" s="48">
        <f t="shared" si="41"/>
        <v>0</v>
      </c>
      <c r="S168" s="48">
        <f t="shared" si="52"/>
        <v>0</v>
      </c>
      <c r="T168" s="48">
        <f t="shared" si="52"/>
        <v>0</v>
      </c>
      <c r="U168" s="48">
        <f t="shared" si="50"/>
        <v>0</v>
      </c>
      <c r="V168" s="48">
        <f t="shared" si="50"/>
        <v>0</v>
      </c>
      <c r="W168" s="48">
        <f t="shared" si="50"/>
        <v>0</v>
      </c>
      <c r="X168" s="48" t="str">
        <f t="shared" ca="1" si="42"/>
        <v>0-500</v>
      </c>
      <c r="Z168" s="78" t="str">
        <f>IF(Y168&lt;&gt;0, 'Benefits Calculation'!$T$4, "")</f>
        <v/>
      </c>
      <c r="AA168" s="48" t="str">
        <f>IF(Y168&lt;&gt;0, 'Benefits Calculation'!$U$4, "")</f>
        <v/>
      </c>
      <c r="AB168" s="48" t="s">
        <v>238</v>
      </c>
      <c r="AC168" s="48">
        <f>IF(AB168="YES", 'Benefits Calculation'!$AO$4, 0)</f>
        <v>0</v>
      </c>
      <c r="AD168" s="48">
        <f>IF(AC168="YES", 'Benefits Calculation'!$AP$4, 0)</f>
        <v>0</v>
      </c>
      <c r="AE168" s="48" t="e">
        <f t="shared" si="43"/>
        <v>#VALUE!</v>
      </c>
      <c r="AG168" s="78" t="str">
        <f>IF(Y168&lt;&gt;0, 'Existing child  Loading'!$F$2, "")</f>
        <v/>
      </c>
      <c r="AH168" s="78" t="e">
        <f>IF(Y168&lt;&gt;0, 'Existing child  Loading'!$M$2, "")/100</f>
        <v>#VALUE!</v>
      </c>
      <c r="AI168" s="78" t="e">
        <f>IF(Y168&lt;&gt;0, 'Existing child  Loading'!$J$2, "")/100</f>
        <v>#VALUE!</v>
      </c>
      <c r="AJ168" s="162">
        <f t="shared" si="49"/>
        <v>0</v>
      </c>
      <c r="AK168" s="78" t="e">
        <f t="shared" si="44"/>
        <v>#VALUE!</v>
      </c>
      <c r="AL168" s="48" t="e">
        <f t="shared" si="45"/>
        <v>#VALUE!</v>
      </c>
      <c r="AM168" s="48" t="e">
        <f t="shared" si="46"/>
        <v>#VALUE!</v>
      </c>
      <c r="AN168" s="48">
        <f t="shared" si="47"/>
        <v>0</v>
      </c>
      <c r="AO168" s="78">
        <f>IF(AND(I168="Dubai", K168="LSB"), Commission!$M$19, 0)</f>
        <v>0</v>
      </c>
      <c r="AP168" s="48" t="e">
        <f>IF(AN168="HSB", Commission!$F$2, IF(AN168="LSB", Commission!$F$3, "")) +AO168</f>
        <v>#VALUE!</v>
      </c>
      <c r="AQ168" s="79" t="e">
        <f t="shared" si="48"/>
        <v>#VALUE!</v>
      </c>
    </row>
    <row r="169" spans="13:43" x14ac:dyDescent="0.3">
      <c r="M169" s="48">
        <f t="shared" si="51"/>
        <v>0</v>
      </c>
      <c r="N169" s="48">
        <f t="shared" si="51"/>
        <v>0</v>
      </c>
      <c r="O169" s="48">
        <f t="shared" si="51"/>
        <v>0</v>
      </c>
      <c r="P169" s="48">
        <f t="shared" ca="1" si="40"/>
        <v>0</v>
      </c>
      <c r="Q169" s="48" t="str" cm="1">
        <f t="array" aca="1" ref="Q169" ca="1">IFERROR(INDEX('Base Premium '!P:P, MATCH(1, (VALUE(LEFT('Base Premium '!P:P, FIND("-", 'Base Premium '!P:P)-1)) &lt;= P169) * (VALUE(MID('Base Premium '!P:P, FIND("-", 'Base Premium '!P:P)+1, LEN('Base Premium '!P:P))) &gt;= P169), 0)), "No Match")</f>
        <v>0-5</v>
      </c>
      <c r="R169" s="48">
        <f t="shared" si="41"/>
        <v>0</v>
      </c>
      <c r="S169" s="48">
        <f t="shared" si="52"/>
        <v>0</v>
      </c>
      <c r="T169" s="48">
        <f t="shared" si="52"/>
        <v>0</v>
      </c>
      <c r="U169" s="48">
        <f t="shared" si="50"/>
        <v>0</v>
      </c>
      <c r="V169" s="48">
        <f t="shared" si="50"/>
        <v>0</v>
      </c>
      <c r="W169" s="48">
        <f t="shared" si="50"/>
        <v>0</v>
      </c>
      <c r="X169" s="48" t="str">
        <f t="shared" ca="1" si="42"/>
        <v>0-500</v>
      </c>
      <c r="Z169" s="78" t="str">
        <f>IF(Y169&lt;&gt;0, 'Benefits Calculation'!$T$4, "")</f>
        <v/>
      </c>
      <c r="AA169" s="48" t="str">
        <f>IF(Y169&lt;&gt;0, 'Benefits Calculation'!$U$4, "")</f>
        <v/>
      </c>
      <c r="AB169" s="48" t="s">
        <v>238</v>
      </c>
      <c r="AC169" s="48">
        <f>IF(AB169="YES", 'Benefits Calculation'!$AO$4, 0)</f>
        <v>0</v>
      </c>
      <c r="AD169" s="48">
        <f>IF(AC169="YES", 'Benefits Calculation'!$AP$4, 0)</f>
        <v>0</v>
      </c>
      <c r="AE169" s="48" t="e">
        <f t="shared" si="43"/>
        <v>#VALUE!</v>
      </c>
      <c r="AG169" s="78" t="str">
        <f>IF(Y169&lt;&gt;0, 'Existing child  Loading'!$F$2, "")</f>
        <v/>
      </c>
      <c r="AH169" s="78" t="e">
        <f>IF(Y169&lt;&gt;0, 'Existing child  Loading'!$M$2, "")/100</f>
        <v>#VALUE!</v>
      </c>
      <c r="AI169" s="78" t="e">
        <f>IF(Y169&lt;&gt;0, 'Existing child  Loading'!$J$2, "")/100</f>
        <v>#VALUE!</v>
      </c>
      <c r="AJ169" s="162">
        <f t="shared" si="49"/>
        <v>0</v>
      </c>
      <c r="AK169" s="78" t="e">
        <f t="shared" si="44"/>
        <v>#VALUE!</v>
      </c>
      <c r="AL169" s="48" t="e">
        <f t="shared" si="45"/>
        <v>#VALUE!</v>
      </c>
      <c r="AM169" s="48" t="e">
        <f t="shared" si="46"/>
        <v>#VALUE!</v>
      </c>
      <c r="AN169" s="48">
        <f t="shared" si="47"/>
        <v>0</v>
      </c>
      <c r="AO169" s="78">
        <f>IF(AND(I169="Dubai", K169="LSB"), Commission!$M$19, 0)</f>
        <v>0</v>
      </c>
      <c r="AP169" s="48" t="e">
        <f>IF(AN169="HSB", Commission!$F$2, IF(AN169="LSB", Commission!$F$3, "")) +AO169</f>
        <v>#VALUE!</v>
      </c>
      <c r="AQ169" s="79" t="e">
        <f t="shared" si="48"/>
        <v>#VALUE!</v>
      </c>
    </row>
    <row r="170" spans="13:43" x14ac:dyDescent="0.3">
      <c r="M170" s="48">
        <f t="shared" si="51"/>
        <v>0</v>
      </c>
      <c r="N170" s="48">
        <f t="shared" si="51"/>
        <v>0</v>
      </c>
      <c r="O170" s="48">
        <f t="shared" si="51"/>
        <v>0</v>
      </c>
      <c r="P170" s="48">
        <f t="shared" ca="1" si="40"/>
        <v>0</v>
      </c>
      <c r="Q170" s="48" t="str" cm="1">
        <f t="array" aca="1" ref="Q170" ca="1">IFERROR(INDEX('Base Premium '!P:P, MATCH(1, (VALUE(LEFT('Base Premium '!P:P, FIND("-", 'Base Premium '!P:P)-1)) &lt;= P170) * (VALUE(MID('Base Premium '!P:P, FIND("-", 'Base Premium '!P:P)+1, LEN('Base Premium '!P:P))) &gt;= P170), 0)), "No Match")</f>
        <v>0-5</v>
      </c>
      <c r="R170" s="48">
        <f t="shared" si="41"/>
        <v>0</v>
      </c>
      <c r="S170" s="48">
        <f t="shared" si="52"/>
        <v>0</v>
      </c>
      <c r="T170" s="48">
        <f t="shared" si="52"/>
        <v>0</v>
      </c>
      <c r="U170" s="48">
        <f t="shared" si="50"/>
        <v>0</v>
      </c>
      <c r="V170" s="48">
        <f t="shared" si="50"/>
        <v>0</v>
      </c>
      <c r="W170" s="48">
        <f t="shared" si="50"/>
        <v>0</v>
      </c>
      <c r="X170" s="48" t="str">
        <f t="shared" ca="1" si="42"/>
        <v>0-500</v>
      </c>
      <c r="Z170" s="78" t="str">
        <f>IF(Y170&lt;&gt;0, 'Benefits Calculation'!$T$4, "")</f>
        <v/>
      </c>
      <c r="AA170" s="48" t="str">
        <f>IF(Y170&lt;&gt;0, 'Benefits Calculation'!$U$4, "")</f>
        <v/>
      </c>
      <c r="AB170" s="48" t="s">
        <v>238</v>
      </c>
      <c r="AC170" s="48">
        <f>IF(AB170="YES", 'Benefits Calculation'!$AO$4, 0)</f>
        <v>0</v>
      </c>
      <c r="AD170" s="48">
        <f>IF(AC170="YES", 'Benefits Calculation'!$AP$4, 0)</f>
        <v>0</v>
      </c>
      <c r="AE170" s="48" t="e">
        <f t="shared" si="43"/>
        <v>#VALUE!</v>
      </c>
      <c r="AG170" s="78" t="str">
        <f>IF(Y170&lt;&gt;0, 'Existing child  Loading'!$F$2, "")</f>
        <v/>
      </c>
      <c r="AH170" s="78" t="e">
        <f>IF(Y170&lt;&gt;0, 'Existing child  Loading'!$M$2, "")/100</f>
        <v>#VALUE!</v>
      </c>
      <c r="AI170" s="78" t="e">
        <f>IF(Y170&lt;&gt;0, 'Existing child  Loading'!$J$2, "")/100</f>
        <v>#VALUE!</v>
      </c>
      <c r="AJ170" s="162">
        <f t="shared" si="49"/>
        <v>0</v>
      </c>
      <c r="AK170" s="78" t="e">
        <f t="shared" si="44"/>
        <v>#VALUE!</v>
      </c>
      <c r="AL170" s="48" t="e">
        <f t="shared" si="45"/>
        <v>#VALUE!</v>
      </c>
      <c r="AM170" s="48" t="e">
        <f t="shared" si="46"/>
        <v>#VALUE!</v>
      </c>
      <c r="AN170" s="48">
        <f t="shared" si="47"/>
        <v>0</v>
      </c>
      <c r="AO170" s="78">
        <f>IF(AND(I170="Dubai", K170="LSB"), Commission!$M$19, 0)</f>
        <v>0</v>
      </c>
      <c r="AP170" s="48" t="e">
        <f>IF(AN170="HSB", Commission!$F$2, IF(AN170="LSB", Commission!$F$3, "")) +AO170</f>
        <v>#VALUE!</v>
      </c>
      <c r="AQ170" s="79" t="e">
        <f t="shared" si="48"/>
        <v>#VALUE!</v>
      </c>
    </row>
    <row r="171" spans="13:43" x14ac:dyDescent="0.3">
      <c r="M171" s="48">
        <f t="shared" si="51"/>
        <v>0</v>
      </c>
      <c r="N171" s="48">
        <f t="shared" si="51"/>
        <v>0</v>
      </c>
      <c r="O171" s="48">
        <f t="shared" si="51"/>
        <v>0</v>
      </c>
      <c r="P171" s="48">
        <f t="shared" ca="1" si="40"/>
        <v>0</v>
      </c>
      <c r="Q171" s="48" t="str" cm="1">
        <f t="array" aca="1" ref="Q171" ca="1">IFERROR(INDEX('Base Premium '!P:P, MATCH(1, (VALUE(LEFT('Base Premium '!P:P, FIND("-", 'Base Premium '!P:P)-1)) &lt;= P171) * (VALUE(MID('Base Premium '!P:P, FIND("-", 'Base Premium '!P:P)+1, LEN('Base Premium '!P:P))) &gt;= P171), 0)), "No Match")</f>
        <v>0-5</v>
      </c>
      <c r="R171" s="48">
        <f t="shared" si="41"/>
        <v>0</v>
      </c>
      <c r="S171" s="48">
        <f t="shared" si="52"/>
        <v>0</v>
      </c>
      <c r="T171" s="48">
        <f t="shared" si="52"/>
        <v>0</v>
      </c>
      <c r="U171" s="48">
        <f t="shared" si="50"/>
        <v>0</v>
      </c>
      <c r="V171" s="48">
        <f t="shared" si="50"/>
        <v>0</v>
      </c>
      <c r="W171" s="48">
        <f t="shared" si="50"/>
        <v>0</v>
      </c>
      <c r="X171" s="48" t="str">
        <f t="shared" ca="1" si="42"/>
        <v>0-500</v>
      </c>
      <c r="Z171" s="78" t="str">
        <f>IF(Y171&lt;&gt;0, 'Benefits Calculation'!$T$4, "")</f>
        <v/>
      </c>
      <c r="AA171" s="48" t="str">
        <f>IF(Y171&lt;&gt;0, 'Benefits Calculation'!$U$4, "")</f>
        <v/>
      </c>
      <c r="AB171" s="48" t="s">
        <v>238</v>
      </c>
      <c r="AC171" s="48">
        <f>IF(AB171="YES", 'Benefits Calculation'!$AO$4, 0)</f>
        <v>0</v>
      </c>
      <c r="AD171" s="48">
        <f>IF(AC171="YES", 'Benefits Calculation'!$AP$4, 0)</f>
        <v>0</v>
      </c>
      <c r="AE171" s="48" t="e">
        <f t="shared" si="43"/>
        <v>#VALUE!</v>
      </c>
      <c r="AG171" s="78" t="str">
        <f>IF(Y171&lt;&gt;0, 'Existing child  Loading'!$F$2, "")</f>
        <v/>
      </c>
      <c r="AH171" s="78" t="e">
        <f>IF(Y171&lt;&gt;0, 'Existing child  Loading'!$M$2, "")/100</f>
        <v>#VALUE!</v>
      </c>
      <c r="AI171" s="78" t="e">
        <f>IF(Y171&lt;&gt;0, 'Existing child  Loading'!$J$2, "")/100</f>
        <v>#VALUE!</v>
      </c>
      <c r="AJ171" s="162">
        <f t="shared" si="49"/>
        <v>0</v>
      </c>
      <c r="AK171" s="78" t="e">
        <f t="shared" si="44"/>
        <v>#VALUE!</v>
      </c>
      <c r="AL171" s="48" t="e">
        <f t="shared" si="45"/>
        <v>#VALUE!</v>
      </c>
      <c r="AM171" s="48" t="e">
        <f t="shared" si="46"/>
        <v>#VALUE!</v>
      </c>
      <c r="AN171" s="48">
        <f t="shared" si="47"/>
        <v>0</v>
      </c>
      <c r="AO171" s="78">
        <f>IF(AND(I171="Dubai", K171="LSB"), Commission!$M$19, 0)</f>
        <v>0</v>
      </c>
      <c r="AP171" s="48" t="e">
        <f>IF(AN171="HSB", Commission!$F$2, IF(AN171="LSB", Commission!$F$3, "")) +AO171</f>
        <v>#VALUE!</v>
      </c>
      <c r="AQ171" s="79" t="e">
        <f t="shared" si="48"/>
        <v>#VALUE!</v>
      </c>
    </row>
    <row r="172" spans="13:43" x14ac:dyDescent="0.3">
      <c r="M172" s="48">
        <f t="shared" si="51"/>
        <v>0</v>
      </c>
      <c r="N172" s="48">
        <f t="shared" si="51"/>
        <v>0</v>
      </c>
      <c r="O172" s="48">
        <f t="shared" si="51"/>
        <v>0</v>
      </c>
      <c r="P172" s="48">
        <f t="shared" ca="1" si="40"/>
        <v>0</v>
      </c>
      <c r="Q172" s="48" t="str" cm="1">
        <f t="array" aca="1" ref="Q172" ca="1">IFERROR(INDEX('Base Premium '!P:P, MATCH(1, (VALUE(LEFT('Base Premium '!P:P, FIND("-", 'Base Premium '!P:P)-1)) &lt;= P172) * (VALUE(MID('Base Premium '!P:P, FIND("-", 'Base Premium '!P:P)+1, LEN('Base Premium '!P:P))) &gt;= P172), 0)), "No Match")</f>
        <v>0-5</v>
      </c>
      <c r="R172" s="48">
        <f t="shared" si="41"/>
        <v>0</v>
      </c>
      <c r="S172" s="48">
        <f t="shared" si="52"/>
        <v>0</v>
      </c>
      <c r="T172" s="48">
        <f t="shared" si="52"/>
        <v>0</v>
      </c>
      <c r="U172" s="48">
        <f t="shared" si="50"/>
        <v>0</v>
      </c>
      <c r="V172" s="48">
        <f t="shared" si="50"/>
        <v>0</v>
      </c>
      <c r="W172" s="48">
        <f t="shared" si="50"/>
        <v>0</v>
      </c>
      <c r="X172" s="48" t="str">
        <f t="shared" ca="1" si="42"/>
        <v>0-500</v>
      </c>
      <c r="Z172" s="78" t="str">
        <f>IF(Y172&lt;&gt;0, 'Benefits Calculation'!$T$4, "")</f>
        <v/>
      </c>
      <c r="AA172" s="48" t="str">
        <f>IF(Y172&lt;&gt;0, 'Benefits Calculation'!$U$4, "")</f>
        <v/>
      </c>
      <c r="AB172" s="48" t="s">
        <v>238</v>
      </c>
      <c r="AC172" s="48">
        <f>IF(AB172="YES", 'Benefits Calculation'!$AO$4, 0)</f>
        <v>0</v>
      </c>
      <c r="AD172" s="48">
        <f>IF(AC172="YES", 'Benefits Calculation'!$AP$4, 0)</f>
        <v>0</v>
      </c>
      <c r="AE172" s="48" t="e">
        <f t="shared" si="43"/>
        <v>#VALUE!</v>
      </c>
      <c r="AG172" s="78" t="str">
        <f>IF(Y172&lt;&gt;0, 'Existing child  Loading'!$F$2, "")</f>
        <v/>
      </c>
      <c r="AH172" s="78" t="e">
        <f>IF(Y172&lt;&gt;0, 'Existing child  Loading'!$M$2, "")/100</f>
        <v>#VALUE!</v>
      </c>
      <c r="AI172" s="78" t="e">
        <f>IF(Y172&lt;&gt;0, 'Existing child  Loading'!$J$2, "")/100</f>
        <v>#VALUE!</v>
      </c>
      <c r="AJ172" s="162">
        <f t="shared" si="49"/>
        <v>0</v>
      </c>
      <c r="AK172" s="78" t="e">
        <f t="shared" si="44"/>
        <v>#VALUE!</v>
      </c>
      <c r="AL172" s="48" t="e">
        <f t="shared" si="45"/>
        <v>#VALUE!</v>
      </c>
      <c r="AM172" s="48" t="e">
        <f t="shared" si="46"/>
        <v>#VALUE!</v>
      </c>
      <c r="AN172" s="48">
        <f t="shared" si="47"/>
        <v>0</v>
      </c>
      <c r="AO172" s="78">
        <f>IF(AND(I172="Dubai", K172="LSB"), Commission!$M$19, 0)</f>
        <v>0</v>
      </c>
      <c r="AP172" s="48" t="e">
        <f>IF(AN172="HSB", Commission!$F$2, IF(AN172="LSB", Commission!$F$3, "")) +AO172</f>
        <v>#VALUE!</v>
      </c>
      <c r="AQ172" s="79" t="e">
        <f t="shared" si="48"/>
        <v>#VALUE!</v>
      </c>
    </row>
    <row r="173" spans="13:43" x14ac:dyDescent="0.3">
      <c r="M173" s="48">
        <f t="shared" si="51"/>
        <v>0</v>
      </c>
      <c r="N173" s="48">
        <f t="shared" si="51"/>
        <v>0</v>
      </c>
      <c r="O173" s="48">
        <f t="shared" si="51"/>
        <v>0</v>
      </c>
      <c r="P173" s="48">
        <f t="shared" ca="1" si="40"/>
        <v>0</v>
      </c>
      <c r="Q173" s="48" t="str" cm="1">
        <f t="array" aca="1" ref="Q173" ca="1">IFERROR(INDEX('Base Premium '!P:P, MATCH(1, (VALUE(LEFT('Base Premium '!P:P, FIND("-", 'Base Premium '!P:P)-1)) &lt;= P173) * (VALUE(MID('Base Premium '!P:P, FIND("-", 'Base Premium '!P:P)+1, LEN('Base Premium '!P:P))) &gt;= P173), 0)), "No Match")</f>
        <v>0-5</v>
      </c>
      <c r="R173" s="48">
        <f t="shared" si="41"/>
        <v>0</v>
      </c>
      <c r="S173" s="48">
        <f t="shared" si="52"/>
        <v>0</v>
      </c>
      <c r="T173" s="48">
        <f t="shared" si="52"/>
        <v>0</v>
      </c>
      <c r="U173" s="48">
        <f t="shared" si="50"/>
        <v>0</v>
      </c>
      <c r="V173" s="48">
        <f t="shared" si="50"/>
        <v>0</v>
      </c>
      <c r="W173" s="48">
        <f t="shared" si="50"/>
        <v>0</v>
      </c>
      <c r="X173" s="48" t="str">
        <f t="shared" ca="1" si="42"/>
        <v>0-500</v>
      </c>
      <c r="Z173" s="78" t="str">
        <f>IF(Y173&lt;&gt;0, 'Benefits Calculation'!$T$4, "")</f>
        <v/>
      </c>
      <c r="AA173" s="48" t="str">
        <f>IF(Y173&lt;&gt;0, 'Benefits Calculation'!$U$4, "")</f>
        <v/>
      </c>
      <c r="AB173" s="48" t="s">
        <v>238</v>
      </c>
      <c r="AC173" s="48">
        <f>IF(AB173="YES", 'Benefits Calculation'!$AO$4, 0)</f>
        <v>0</v>
      </c>
      <c r="AD173" s="48">
        <f>IF(AC173="YES", 'Benefits Calculation'!$AP$4, 0)</f>
        <v>0</v>
      </c>
      <c r="AE173" s="48" t="e">
        <f t="shared" si="43"/>
        <v>#VALUE!</v>
      </c>
      <c r="AG173" s="78" t="str">
        <f>IF(Y173&lt;&gt;0, 'Existing child  Loading'!$F$2, "")</f>
        <v/>
      </c>
      <c r="AH173" s="78" t="e">
        <f>IF(Y173&lt;&gt;0, 'Existing child  Loading'!$M$2, "")/100</f>
        <v>#VALUE!</v>
      </c>
      <c r="AI173" s="78" t="e">
        <f>IF(Y173&lt;&gt;0, 'Existing child  Loading'!$J$2, "")/100</f>
        <v>#VALUE!</v>
      </c>
      <c r="AJ173" s="162">
        <f t="shared" si="49"/>
        <v>0</v>
      </c>
      <c r="AK173" s="78" t="e">
        <f t="shared" si="44"/>
        <v>#VALUE!</v>
      </c>
      <c r="AL173" s="48" t="e">
        <f t="shared" si="45"/>
        <v>#VALUE!</v>
      </c>
      <c r="AM173" s="48" t="e">
        <f t="shared" si="46"/>
        <v>#VALUE!</v>
      </c>
      <c r="AN173" s="48">
        <f t="shared" si="47"/>
        <v>0</v>
      </c>
      <c r="AO173" s="78">
        <f>IF(AND(I173="Dubai", K173="LSB"), Commission!$M$19, 0)</f>
        <v>0</v>
      </c>
      <c r="AP173" s="48" t="e">
        <f>IF(AN173="HSB", Commission!$F$2, IF(AN173="LSB", Commission!$F$3, "")) +AO173</f>
        <v>#VALUE!</v>
      </c>
      <c r="AQ173" s="79" t="e">
        <f t="shared" si="48"/>
        <v>#VALUE!</v>
      </c>
    </row>
    <row r="174" spans="13:43" x14ac:dyDescent="0.3">
      <c r="M174" s="48">
        <f t="shared" si="51"/>
        <v>0</v>
      </c>
      <c r="N174" s="48">
        <f t="shared" si="51"/>
        <v>0</v>
      </c>
      <c r="O174" s="48">
        <f t="shared" si="51"/>
        <v>0</v>
      </c>
      <c r="P174" s="48">
        <f t="shared" ca="1" si="40"/>
        <v>0</v>
      </c>
      <c r="Q174" s="48" t="str" cm="1">
        <f t="array" aca="1" ref="Q174" ca="1">IFERROR(INDEX('Base Premium '!P:P, MATCH(1, (VALUE(LEFT('Base Premium '!P:P, FIND("-", 'Base Premium '!P:P)-1)) &lt;= P174) * (VALUE(MID('Base Premium '!P:P, FIND("-", 'Base Premium '!P:P)+1, LEN('Base Premium '!P:P))) &gt;= P174), 0)), "No Match")</f>
        <v>0-5</v>
      </c>
      <c r="R174" s="48">
        <f t="shared" si="41"/>
        <v>0</v>
      </c>
      <c r="S174" s="48">
        <f t="shared" si="52"/>
        <v>0</v>
      </c>
      <c r="T174" s="48">
        <f t="shared" si="52"/>
        <v>0</v>
      </c>
      <c r="U174" s="48">
        <f t="shared" si="50"/>
        <v>0</v>
      </c>
      <c r="V174" s="48">
        <f t="shared" si="50"/>
        <v>0</v>
      </c>
      <c r="W174" s="48">
        <f t="shared" si="50"/>
        <v>0</v>
      </c>
      <c r="X174" s="48" t="str">
        <f t="shared" ca="1" si="42"/>
        <v>0-500</v>
      </c>
      <c r="Z174" s="78" t="str">
        <f>IF(Y174&lt;&gt;0, 'Benefits Calculation'!$T$4, "")</f>
        <v/>
      </c>
      <c r="AA174" s="48" t="str">
        <f>IF(Y174&lt;&gt;0, 'Benefits Calculation'!$U$4, "")</f>
        <v/>
      </c>
      <c r="AB174" s="48" t="s">
        <v>238</v>
      </c>
      <c r="AC174" s="48">
        <f>IF(AB174="YES", 'Benefits Calculation'!$AO$4, 0)</f>
        <v>0</v>
      </c>
      <c r="AD174" s="48">
        <f>IF(AC174="YES", 'Benefits Calculation'!$AP$4, 0)</f>
        <v>0</v>
      </c>
      <c r="AE174" s="48" t="e">
        <f t="shared" si="43"/>
        <v>#VALUE!</v>
      </c>
      <c r="AG174" s="78" t="str">
        <f>IF(Y174&lt;&gt;0, 'Existing child  Loading'!$F$2, "")</f>
        <v/>
      </c>
      <c r="AH174" s="78" t="e">
        <f>IF(Y174&lt;&gt;0, 'Existing child  Loading'!$M$2, "")/100</f>
        <v>#VALUE!</v>
      </c>
      <c r="AI174" s="78" t="e">
        <f>IF(Y174&lt;&gt;0, 'Existing child  Loading'!$J$2, "")/100</f>
        <v>#VALUE!</v>
      </c>
      <c r="AJ174" s="162">
        <f t="shared" si="49"/>
        <v>0</v>
      </c>
      <c r="AK174" s="78" t="e">
        <f t="shared" si="44"/>
        <v>#VALUE!</v>
      </c>
      <c r="AL174" s="48" t="e">
        <f t="shared" si="45"/>
        <v>#VALUE!</v>
      </c>
      <c r="AM174" s="48" t="e">
        <f t="shared" si="46"/>
        <v>#VALUE!</v>
      </c>
      <c r="AN174" s="48">
        <f t="shared" si="47"/>
        <v>0</v>
      </c>
      <c r="AO174" s="78">
        <f>IF(AND(I174="Dubai", K174="LSB"), Commission!$M$19, 0)</f>
        <v>0</v>
      </c>
      <c r="AP174" s="48" t="e">
        <f>IF(AN174="HSB", Commission!$F$2, IF(AN174="LSB", Commission!$F$3, "")) +AO174</f>
        <v>#VALUE!</v>
      </c>
      <c r="AQ174" s="79" t="e">
        <f t="shared" si="48"/>
        <v>#VALUE!</v>
      </c>
    </row>
    <row r="175" spans="13:43" x14ac:dyDescent="0.3">
      <c r="M175" s="48">
        <f t="shared" si="51"/>
        <v>0</v>
      </c>
      <c r="N175" s="48">
        <f t="shared" si="51"/>
        <v>0</v>
      </c>
      <c r="O175" s="48">
        <f t="shared" si="51"/>
        <v>0</v>
      </c>
      <c r="P175" s="48">
        <f t="shared" ca="1" si="40"/>
        <v>0</v>
      </c>
      <c r="Q175" s="48" t="str" cm="1">
        <f t="array" aca="1" ref="Q175" ca="1">IFERROR(INDEX('Base Premium '!P:P, MATCH(1, (VALUE(LEFT('Base Premium '!P:P, FIND("-", 'Base Premium '!P:P)-1)) &lt;= P175) * (VALUE(MID('Base Premium '!P:P, FIND("-", 'Base Premium '!P:P)+1, LEN('Base Premium '!P:P))) &gt;= P175), 0)), "No Match")</f>
        <v>0-5</v>
      </c>
      <c r="R175" s="48">
        <f t="shared" si="41"/>
        <v>0</v>
      </c>
      <c r="S175" s="48">
        <f t="shared" si="52"/>
        <v>0</v>
      </c>
      <c r="T175" s="48">
        <f t="shared" si="52"/>
        <v>0</v>
      </c>
      <c r="U175" s="48">
        <f t="shared" si="50"/>
        <v>0</v>
      </c>
      <c r="V175" s="48">
        <f t="shared" si="50"/>
        <v>0</v>
      </c>
      <c r="W175" s="48">
        <f t="shared" si="50"/>
        <v>0</v>
      </c>
      <c r="X175" s="48" t="str">
        <f t="shared" ca="1" si="42"/>
        <v>0-500</v>
      </c>
      <c r="Z175" s="78" t="str">
        <f>IF(Y175&lt;&gt;0, 'Benefits Calculation'!$T$4, "")</f>
        <v/>
      </c>
      <c r="AA175" s="48" t="str">
        <f>IF(Y175&lt;&gt;0, 'Benefits Calculation'!$U$4, "")</f>
        <v/>
      </c>
      <c r="AB175" s="48" t="s">
        <v>238</v>
      </c>
      <c r="AC175" s="48">
        <f>IF(AB175="YES", 'Benefits Calculation'!$AO$4, 0)</f>
        <v>0</v>
      </c>
      <c r="AD175" s="48">
        <f>IF(AC175="YES", 'Benefits Calculation'!$AP$4, 0)</f>
        <v>0</v>
      </c>
      <c r="AE175" s="48" t="e">
        <f t="shared" si="43"/>
        <v>#VALUE!</v>
      </c>
      <c r="AG175" s="78" t="str">
        <f>IF(Y175&lt;&gt;0, 'Existing child  Loading'!$F$2, "")</f>
        <v/>
      </c>
      <c r="AH175" s="78" t="e">
        <f>IF(Y175&lt;&gt;0, 'Existing child  Loading'!$M$2, "")/100</f>
        <v>#VALUE!</v>
      </c>
      <c r="AI175" s="78" t="e">
        <f>IF(Y175&lt;&gt;0, 'Existing child  Loading'!$J$2, "")/100</f>
        <v>#VALUE!</v>
      </c>
      <c r="AJ175" s="162">
        <f t="shared" si="49"/>
        <v>0</v>
      </c>
      <c r="AK175" s="78" t="e">
        <f t="shared" si="44"/>
        <v>#VALUE!</v>
      </c>
      <c r="AL175" s="48" t="e">
        <f t="shared" si="45"/>
        <v>#VALUE!</v>
      </c>
      <c r="AM175" s="48" t="e">
        <f t="shared" si="46"/>
        <v>#VALUE!</v>
      </c>
      <c r="AN175" s="48">
        <f t="shared" si="47"/>
        <v>0</v>
      </c>
      <c r="AO175" s="78">
        <f>IF(AND(I175="Dubai", K175="LSB"), Commission!$M$19, 0)</f>
        <v>0</v>
      </c>
      <c r="AP175" s="48" t="e">
        <f>IF(AN175="HSB", Commission!$F$2, IF(AN175="LSB", Commission!$F$3, "")) +AO175</f>
        <v>#VALUE!</v>
      </c>
      <c r="AQ175" s="79" t="e">
        <f t="shared" si="48"/>
        <v>#VALUE!</v>
      </c>
    </row>
    <row r="176" spans="13:43" x14ac:dyDescent="0.3">
      <c r="M176" s="48">
        <f t="shared" si="51"/>
        <v>0</v>
      </c>
      <c r="N176" s="48">
        <f t="shared" si="51"/>
        <v>0</v>
      </c>
      <c r="O176" s="48">
        <f t="shared" si="51"/>
        <v>0</v>
      </c>
      <c r="P176" s="48">
        <f t="shared" ca="1" si="40"/>
        <v>0</v>
      </c>
      <c r="Q176" s="48" t="str" cm="1">
        <f t="array" aca="1" ref="Q176" ca="1">IFERROR(INDEX('Base Premium '!P:P, MATCH(1, (VALUE(LEFT('Base Premium '!P:P, FIND("-", 'Base Premium '!P:P)-1)) &lt;= P176) * (VALUE(MID('Base Premium '!P:P, FIND("-", 'Base Premium '!P:P)+1, LEN('Base Premium '!P:P))) &gt;= P176), 0)), "No Match")</f>
        <v>0-5</v>
      </c>
      <c r="R176" s="48">
        <f t="shared" si="41"/>
        <v>0</v>
      </c>
      <c r="S176" s="48">
        <f t="shared" si="52"/>
        <v>0</v>
      </c>
      <c r="T176" s="48">
        <f t="shared" si="52"/>
        <v>0</v>
      </c>
      <c r="U176" s="48">
        <f t="shared" si="50"/>
        <v>0</v>
      </c>
      <c r="V176" s="48">
        <f t="shared" si="50"/>
        <v>0</v>
      </c>
      <c r="W176" s="48">
        <f t="shared" si="50"/>
        <v>0</v>
      </c>
      <c r="X176" s="48" t="str">
        <f t="shared" ca="1" si="42"/>
        <v>0-500</v>
      </c>
      <c r="Z176" s="78" t="str">
        <f>IF(Y176&lt;&gt;0, 'Benefits Calculation'!$T$4, "")</f>
        <v/>
      </c>
      <c r="AA176" s="48" t="str">
        <f>IF(Y176&lt;&gt;0, 'Benefits Calculation'!$U$4, "")</f>
        <v/>
      </c>
      <c r="AB176" s="48" t="s">
        <v>238</v>
      </c>
      <c r="AC176" s="48">
        <f>IF(AB176="YES", 'Benefits Calculation'!$AO$4, 0)</f>
        <v>0</v>
      </c>
      <c r="AD176" s="48">
        <f>IF(AC176="YES", 'Benefits Calculation'!$AP$4, 0)</f>
        <v>0</v>
      </c>
      <c r="AE176" s="48" t="e">
        <f t="shared" si="43"/>
        <v>#VALUE!</v>
      </c>
      <c r="AG176" s="78" t="str">
        <f>IF(Y176&lt;&gt;0, 'Existing child  Loading'!$F$2, "")</f>
        <v/>
      </c>
      <c r="AH176" s="78" t="e">
        <f>IF(Y176&lt;&gt;0, 'Existing child  Loading'!$M$2, "")/100</f>
        <v>#VALUE!</v>
      </c>
      <c r="AI176" s="78" t="e">
        <f>IF(Y176&lt;&gt;0, 'Existing child  Loading'!$J$2, "")/100</f>
        <v>#VALUE!</v>
      </c>
      <c r="AJ176" s="162">
        <f t="shared" si="49"/>
        <v>0</v>
      </c>
      <c r="AK176" s="78" t="e">
        <f t="shared" si="44"/>
        <v>#VALUE!</v>
      </c>
      <c r="AL176" s="48" t="e">
        <f t="shared" si="45"/>
        <v>#VALUE!</v>
      </c>
      <c r="AM176" s="48" t="e">
        <f t="shared" si="46"/>
        <v>#VALUE!</v>
      </c>
      <c r="AN176" s="48">
        <f t="shared" si="47"/>
        <v>0</v>
      </c>
      <c r="AO176" s="78">
        <f>IF(AND(I176="Dubai", K176="LSB"), Commission!$M$19, 0)</f>
        <v>0</v>
      </c>
      <c r="AP176" s="48" t="e">
        <f>IF(AN176="HSB", Commission!$F$2, IF(AN176="LSB", Commission!$F$3, "")) +AO176</f>
        <v>#VALUE!</v>
      </c>
      <c r="AQ176" s="79" t="e">
        <f t="shared" si="48"/>
        <v>#VALUE!</v>
      </c>
    </row>
    <row r="177" spans="13:43" x14ac:dyDescent="0.3">
      <c r="M177" s="48">
        <f t="shared" si="51"/>
        <v>0</v>
      </c>
      <c r="N177" s="48">
        <f t="shared" si="51"/>
        <v>0</v>
      </c>
      <c r="O177" s="48">
        <f t="shared" si="51"/>
        <v>0</v>
      </c>
      <c r="P177" s="48">
        <f t="shared" ca="1" si="40"/>
        <v>0</v>
      </c>
      <c r="Q177" s="48" t="str" cm="1">
        <f t="array" aca="1" ref="Q177" ca="1">IFERROR(INDEX('Base Premium '!P:P, MATCH(1, (VALUE(LEFT('Base Premium '!P:P, FIND("-", 'Base Premium '!P:P)-1)) &lt;= P177) * (VALUE(MID('Base Premium '!P:P, FIND("-", 'Base Premium '!P:P)+1, LEN('Base Premium '!P:P))) &gt;= P177), 0)), "No Match")</f>
        <v>0-5</v>
      </c>
      <c r="R177" s="48">
        <f t="shared" si="41"/>
        <v>0</v>
      </c>
      <c r="S177" s="48">
        <f t="shared" si="52"/>
        <v>0</v>
      </c>
      <c r="T177" s="48">
        <f t="shared" si="52"/>
        <v>0</v>
      </c>
      <c r="U177" s="48">
        <f t="shared" si="50"/>
        <v>0</v>
      </c>
      <c r="V177" s="48">
        <f t="shared" si="50"/>
        <v>0</v>
      </c>
      <c r="W177" s="48">
        <f t="shared" si="50"/>
        <v>0</v>
      </c>
      <c r="X177" s="48" t="str">
        <f t="shared" ca="1" si="42"/>
        <v>0-500</v>
      </c>
      <c r="Z177" s="78" t="str">
        <f>IF(Y177&lt;&gt;0, 'Benefits Calculation'!$T$4, "")</f>
        <v/>
      </c>
      <c r="AA177" s="48" t="str">
        <f>IF(Y177&lt;&gt;0, 'Benefits Calculation'!$U$4, "")</f>
        <v/>
      </c>
      <c r="AB177" s="48" t="s">
        <v>238</v>
      </c>
      <c r="AC177" s="48">
        <f>IF(AB177="YES", 'Benefits Calculation'!$AO$4, 0)</f>
        <v>0</v>
      </c>
      <c r="AD177" s="48">
        <f>IF(AC177="YES", 'Benefits Calculation'!$AP$4, 0)</f>
        <v>0</v>
      </c>
      <c r="AE177" s="48" t="e">
        <f t="shared" si="43"/>
        <v>#VALUE!</v>
      </c>
      <c r="AG177" s="78" t="str">
        <f>IF(Y177&lt;&gt;0, 'Existing child  Loading'!$F$2, "")</f>
        <v/>
      </c>
      <c r="AH177" s="78" t="e">
        <f>IF(Y177&lt;&gt;0, 'Existing child  Loading'!$M$2, "")/100</f>
        <v>#VALUE!</v>
      </c>
      <c r="AI177" s="78" t="e">
        <f>IF(Y177&lt;&gt;0, 'Existing child  Loading'!$J$2, "")/100</f>
        <v>#VALUE!</v>
      </c>
      <c r="AJ177" s="162">
        <f t="shared" si="49"/>
        <v>0</v>
      </c>
      <c r="AK177" s="78" t="e">
        <f t="shared" si="44"/>
        <v>#VALUE!</v>
      </c>
      <c r="AL177" s="48" t="e">
        <f t="shared" si="45"/>
        <v>#VALUE!</v>
      </c>
      <c r="AM177" s="48" t="e">
        <f t="shared" si="46"/>
        <v>#VALUE!</v>
      </c>
      <c r="AN177" s="48">
        <f t="shared" si="47"/>
        <v>0</v>
      </c>
      <c r="AO177" s="78">
        <f>IF(AND(I177="Dubai", K177="LSB"), Commission!$M$19, 0)</f>
        <v>0</v>
      </c>
      <c r="AP177" s="48" t="e">
        <f>IF(AN177="HSB", Commission!$F$2, IF(AN177="LSB", Commission!$F$3, "")) +AO177</f>
        <v>#VALUE!</v>
      </c>
      <c r="AQ177" s="79" t="e">
        <f t="shared" si="48"/>
        <v>#VALUE!</v>
      </c>
    </row>
    <row r="178" spans="13:43" x14ac:dyDescent="0.3">
      <c r="M178" s="48">
        <f t="shared" si="51"/>
        <v>0</v>
      </c>
      <c r="N178" s="48">
        <f t="shared" si="51"/>
        <v>0</v>
      </c>
      <c r="O178" s="48">
        <f t="shared" si="51"/>
        <v>0</v>
      </c>
      <c r="P178" s="48">
        <f t="shared" ca="1" si="40"/>
        <v>0</v>
      </c>
      <c r="Q178" s="48" t="str" cm="1">
        <f t="array" aca="1" ref="Q178" ca="1">IFERROR(INDEX('Base Premium '!P:P, MATCH(1, (VALUE(LEFT('Base Premium '!P:P, FIND("-", 'Base Premium '!P:P)-1)) &lt;= P178) * (VALUE(MID('Base Premium '!P:P, FIND("-", 'Base Premium '!P:P)+1, LEN('Base Premium '!P:P))) &gt;= P178), 0)), "No Match")</f>
        <v>0-5</v>
      </c>
      <c r="R178" s="48">
        <f t="shared" si="41"/>
        <v>0</v>
      </c>
      <c r="S178" s="48">
        <f t="shared" si="52"/>
        <v>0</v>
      </c>
      <c r="T178" s="48">
        <f t="shared" si="52"/>
        <v>0</v>
      </c>
      <c r="U178" s="48">
        <f t="shared" si="50"/>
        <v>0</v>
      </c>
      <c r="V178" s="48">
        <f t="shared" si="50"/>
        <v>0</v>
      </c>
      <c r="W178" s="48">
        <f t="shared" si="50"/>
        <v>0</v>
      </c>
      <c r="X178" s="48" t="str">
        <f t="shared" ca="1" si="42"/>
        <v>0-500</v>
      </c>
      <c r="Z178" s="78" t="str">
        <f>IF(Y178&lt;&gt;0, 'Benefits Calculation'!$T$4, "")</f>
        <v/>
      </c>
      <c r="AA178" s="48" t="str">
        <f>IF(Y178&lt;&gt;0, 'Benefits Calculation'!$U$4, "")</f>
        <v/>
      </c>
      <c r="AB178" s="48" t="s">
        <v>238</v>
      </c>
      <c r="AC178" s="48">
        <f>IF(AB178="YES", 'Benefits Calculation'!$AO$4, 0)</f>
        <v>0</v>
      </c>
      <c r="AD178" s="48">
        <f>IF(AC178="YES", 'Benefits Calculation'!$AP$4, 0)</f>
        <v>0</v>
      </c>
      <c r="AE178" s="48" t="e">
        <f t="shared" si="43"/>
        <v>#VALUE!</v>
      </c>
      <c r="AG178" s="78" t="str">
        <f>IF(Y178&lt;&gt;0, 'Existing child  Loading'!$F$2, "")</f>
        <v/>
      </c>
      <c r="AH178" s="78" t="e">
        <f>IF(Y178&lt;&gt;0, 'Existing child  Loading'!$M$2, "")/100</f>
        <v>#VALUE!</v>
      </c>
      <c r="AI178" s="78" t="e">
        <f>IF(Y178&lt;&gt;0, 'Existing child  Loading'!$J$2, "")/100</f>
        <v>#VALUE!</v>
      </c>
      <c r="AJ178" s="162">
        <f t="shared" si="49"/>
        <v>0</v>
      </c>
      <c r="AK178" s="78" t="e">
        <f t="shared" si="44"/>
        <v>#VALUE!</v>
      </c>
      <c r="AL178" s="48" t="e">
        <f t="shared" si="45"/>
        <v>#VALUE!</v>
      </c>
      <c r="AM178" s="48" t="e">
        <f t="shared" si="46"/>
        <v>#VALUE!</v>
      </c>
      <c r="AN178" s="48">
        <f t="shared" si="47"/>
        <v>0</v>
      </c>
      <c r="AO178" s="78">
        <f>IF(AND(I178="Dubai", K178="LSB"), Commission!$M$19, 0)</f>
        <v>0</v>
      </c>
      <c r="AP178" s="48" t="e">
        <f>IF(AN178="HSB", Commission!$F$2, IF(AN178="LSB", Commission!$F$3, "")) +AO178</f>
        <v>#VALUE!</v>
      </c>
      <c r="AQ178" s="79" t="e">
        <f t="shared" si="48"/>
        <v>#VALUE!</v>
      </c>
    </row>
    <row r="179" spans="13:43" x14ac:dyDescent="0.3">
      <c r="M179" s="48">
        <f t="shared" si="51"/>
        <v>0</v>
      </c>
      <c r="N179" s="48">
        <f t="shared" si="51"/>
        <v>0</v>
      </c>
      <c r="O179" s="48">
        <f t="shared" si="51"/>
        <v>0</v>
      </c>
      <c r="P179" s="48">
        <f t="shared" ca="1" si="40"/>
        <v>0</v>
      </c>
      <c r="Q179" s="48" t="str" cm="1">
        <f t="array" aca="1" ref="Q179" ca="1">IFERROR(INDEX('Base Premium '!P:P, MATCH(1, (VALUE(LEFT('Base Premium '!P:P, FIND("-", 'Base Premium '!P:P)-1)) &lt;= P179) * (VALUE(MID('Base Premium '!P:P, FIND("-", 'Base Premium '!P:P)+1, LEN('Base Premium '!P:P))) &gt;= P179), 0)), "No Match")</f>
        <v>0-5</v>
      </c>
      <c r="R179" s="48">
        <f t="shared" si="41"/>
        <v>0</v>
      </c>
      <c r="S179" s="48">
        <f t="shared" si="52"/>
        <v>0</v>
      </c>
      <c r="T179" s="48">
        <f t="shared" si="52"/>
        <v>0</v>
      </c>
      <c r="U179" s="48">
        <f t="shared" si="50"/>
        <v>0</v>
      </c>
      <c r="V179" s="48">
        <f t="shared" si="50"/>
        <v>0</v>
      </c>
      <c r="W179" s="48">
        <f t="shared" si="50"/>
        <v>0</v>
      </c>
      <c r="X179" s="48" t="str">
        <f t="shared" ca="1" si="42"/>
        <v>0-500</v>
      </c>
      <c r="Z179" s="78" t="str">
        <f>IF(Y179&lt;&gt;0, 'Benefits Calculation'!$T$4, "")</f>
        <v/>
      </c>
      <c r="AA179" s="48" t="str">
        <f>IF(Y179&lt;&gt;0, 'Benefits Calculation'!$U$4, "")</f>
        <v/>
      </c>
      <c r="AB179" s="48" t="s">
        <v>238</v>
      </c>
      <c r="AC179" s="48">
        <f>IF(AB179="YES", 'Benefits Calculation'!$AO$4, 0)</f>
        <v>0</v>
      </c>
      <c r="AD179" s="48">
        <f>IF(AC179="YES", 'Benefits Calculation'!$AP$4, 0)</f>
        <v>0</v>
      </c>
      <c r="AE179" s="48" t="e">
        <f t="shared" si="43"/>
        <v>#VALUE!</v>
      </c>
      <c r="AG179" s="78" t="str">
        <f>IF(Y179&lt;&gt;0, 'Existing child  Loading'!$F$2, "")</f>
        <v/>
      </c>
      <c r="AH179" s="78" t="e">
        <f>IF(Y179&lt;&gt;0, 'Existing child  Loading'!$M$2, "")/100</f>
        <v>#VALUE!</v>
      </c>
      <c r="AI179" s="78" t="e">
        <f>IF(Y179&lt;&gt;0, 'Existing child  Loading'!$J$2, "")/100</f>
        <v>#VALUE!</v>
      </c>
      <c r="AJ179" s="162">
        <f t="shared" si="49"/>
        <v>0</v>
      </c>
      <c r="AK179" s="78" t="e">
        <f t="shared" si="44"/>
        <v>#VALUE!</v>
      </c>
      <c r="AL179" s="48" t="e">
        <f t="shared" si="45"/>
        <v>#VALUE!</v>
      </c>
      <c r="AM179" s="48" t="e">
        <f t="shared" si="46"/>
        <v>#VALUE!</v>
      </c>
      <c r="AN179" s="48">
        <f t="shared" si="47"/>
        <v>0</v>
      </c>
      <c r="AO179" s="78">
        <f>IF(AND(I179="Dubai", K179="LSB"), Commission!$M$19, 0)</f>
        <v>0</v>
      </c>
      <c r="AP179" s="48" t="e">
        <f>IF(AN179="HSB", Commission!$F$2, IF(AN179="LSB", Commission!$F$3, "")) +AO179</f>
        <v>#VALUE!</v>
      </c>
      <c r="AQ179" s="79" t="e">
        <f t="shared" si="48"/>
        <v>#VALUE!</v>
      </c>
    </row>
    <row r="180" spans="13:43" x14ac:dyDescent="0.3">
      <c r="M180" s="48">
        <f t="shared" si="51"/>
        <v>0</v>
      </c>
      <c r="N180" s="48">
        <f t="shared" si="51"/>
        <v>0</v>
      </c>
      <c r="O180" s="48">
        <f t="shared" si="51"/>
        <v>0</v>
      </c>
      <c r="P180" s="48">
        <f t="shared" ca="1" si="40"/>
        <v>0</v>
      </c>
      <c r="Q180" s="48" t="str" cm="1">
        <f t="array" aca="1" ref="Q180" ca="1">IFERROR(INDEX('Base Premium '!P:P, MATCH(1, (VALUE(LEFT('Base Premium '!P:P, FIND("-", 'Base Premium '!P:P)-1)) &lt;= P180) * (VALUE(MID('Base Premium '!P:P, FIND("-", 'Base Premium '!P:P)+1, LEN('Base Premium '!P:P))) &gt;= P180), 0)), "No Match")</f>
        <v>0-5</v>
      </c>
      <c r="R180" s="48">
        <f t="shared" si="41"/>
        <v>0</v>
      </c>
      <c r="S180" s="48">
        <f t="shared" si="52"/>
        <v>0</v>
      </c>
      <c r="T180" s="48">
        <f t="shared" si="52"/>
        <v>0</v>
      </c>
      <c r="U180" s="48">
        <f t="shared" si="50"/>
        <v>0</v>
      </c>
      <c r="V180" s="48">
        <f t="shared" si="50"/>
        <v>0</v>
      </c>
      <c r="W180" s="48">
        <f t="shared" si="50"/>
        <v>0</v>
      </c>
      <c r="X180" s="48" t="str">
        <f t="shared" ca="1" si="42"/>
        <v>0-500</v>
      </c>
      <c r="Z180" s="78" t="str">
        <f>IF(Y180&lt;&gt;0, 'Benefits Calculation'!$T$4, "")</f>
        <v/>
      </c>
      <c r="AA180" s="48" t="str">
        <f>IF(Y180&lt;&gt;0, 'Benefits Calculation'!$U$4, "")</f>
        <v/>
      </c>
      <c r="AB180" s="48" t="s">
        <v>238</v>
      </c>
      <c r="AC180" s="48">
        <f>IF(AB180="YES", 'Benefits Calculation'!$AO$4, 0)</f>
        <v>0</v>
      </c>
      <c r="AD180" s="48">
        <f>IF(AC180="YES", 'Benefits Calculation'!$AP$4, 0)</f>
        <v>0</v>
      </c>
      <c r="AE180" s="48" t="e">
        <f t="shared" si="43"/>
        <v>#VALUE!</v>
      </c>
      <c r="AG180" s="78" t="str">
        <f>IF(Y180&lt;&gt;0, 'Existing child  Loading'!$F$2, "")</f>
        <v/>
      </c>
      <c r="AH180" s="78" t="e">
        <f>IF(Y180&lt;&gt;0, 'Existing child  Loading'!$M$2, "")/100</f>
        <v>#VALUE!</v>
      </c>
      <c r="AI180" s="78" t="e">
        <f>IF(Y180&lt;&gt;0, 'Existing child  Loading'!$J$2, "")/100</f>
        <v>#VALUE!</v>
      </c>
      <c r="AJ180" s="162">
        <f t="shared" si="49"/>
        <v>0</v>
      </c>
      <c r="AK180" s="78" t="e">
        <f t="shared" si="44"/>
        <v>#VALUE!</v>
      </c>
      <c r="AL180" s="48" t="e">
        <f t="shared" si="45"/>
        <v>#VALUE!</v>
      </c>
      <c r="AM180" s="48" t="e">
        <f t="shared" si="46"/>
        <v>#VALUE!</v>
      </c>
      <c r="AN180" s="48">
        <f t="shared" si="47"/>
        <v>0</v>
      </c>
      <c r="AO180" s="78">
        <f>IF(AND(I180="Dubai", K180="LSB"), Commission!$M$19, 0)</f>
        <v>0</v>
      </c>
      <c r="AP180" s="48" t="e">
        <f>IF(AN180="HSB", Commission!$F$2, IF(AN180="LSB", Commission!$F$3, "")) +AO180</f>
        <v>#VALUE!</v>
      </c>
      <c r="AQ180" s="79" t="e">
        <f t="shared" si="48"/>
        <v>#VALUE!</v>
      </c>
    </row>
    <row r="181" spans="13:43" x14ac:dyDescent="0.3">
      <c r="M181" s="48">
        <f t="shared" si="51"/>
        <v>0</v>
      </c>
      <c r="N181" s="48">
        <f t="shared" si="51"/>
        <v>0</v>
      </c>
      <c r="O181" s="48">
        <f t="shared" si="51"/>
        <v>0</v>
      </c>
      <c r="P181" s="48">
        <f t="shared" ca="1" si="40"/>
        <v>0</v>
      </c>
      <c r="Q181" s="48" t="str" cm="1">
        <f t="array" aca="1" ref="Q181" ca="1">IFERROR(INDEX('Base Premium '!P:P, MATCH(1, (VALUE(LEFT('Base Premium '!P:P, FIND("-", 'Base Premium '!P:P)-1)) &lt;= P181) * (VALUE(MID('Base Premium '!P:P, FIND("-", 'Base Premium '!P:P)+1, LEN('Base Premium '!P:P))) &gt;= P181), 0)), "No Match")</f>
        <v>0-5</v>
      </c>
      <c r="R181" s="48">
        <f t="shared" si="41"/>
        <v>0</v>
      </c>
      <c r="S181" s="48">
        <f t="shared" si="52"/>
        <v>0</v>
      </c>
      <c r="T181" s="48">
        <f t="shared" si="52"/>
        <v>0</v>
      </c>
      <c r="U181" s="48">
        <f t="shared" si="50"/>
        <v>0</v>
      </c>
      <c r="V181" s="48">
        <f t="shared" si="50"/>
        <v>0</v>
      </c>
      <c r="W181" s="48">
        <f t="shared" si="50"/>
        <v>0</v>
      </c>
      <c r="X181" s="48" t="str">
        <f t="shared" ca="1" si="42"/>
        <v>0-500</v>
      </c>
      <c r="Z181" s="78" t="str">
        <f>IF(Y181&lt;&gt;0, 'Benefits Calculation'!$T$4, "")</f>
        <v/>
      </c>
      <c r="AA181" s="48" t="str">
        <f>IF(Y181&lt;&gt;0, 'Benefits Calculation'!$U$4, "")</f>
        <v/>
      </c>
      <c r="AB181" s="48" t="s">
        <v>238</v>
      </c>
      <c r="AC181" s="48">
        <f>IF(AB181="YES", 'Benefits Calculation'!$AO$4, 0)</f>
        <v>0</v>
      </c>
      <c r="AD181" s="48">
        <f>IF(AC181="YES", 'Benefits Calculation'!$AP$4, 0)</f>
        <v>0</v>
      </c>
      <c r="AE181" s="48" t="e">
        <f t="shared" si="43"/>
        <v>#VALUE!</v>
      </c>
      <c r="AG181" s="78" t="str">
        <f>IF(Y181&lt;&gt;0, 'Existing child  Loading'!$F$2, "")</f>
        <v/>
      </c>
      <c r="AH181" s="78" t="e">
        <f>IF(Y181&lt;&gt;0, 'Existing child  Loading'!$M$2, "")/100</f>
        <v>#VALUE!</v>
      </c>
      <c r="AI181" s="78" t="e">
        <f>IF(Y181&lt;&gt;0, 'Existing child  Loading'!$J$2, "")/100</f>
        <v>#VALUE!</v>
      </c>
      <c r="AJ181" s="162">
        <f t="shared" si="49"/>
        <v>0</v>
      </c>
      <c r="AK181" s="78" t="e">
        <f t="shared" si="44"/>
        <v>#VALUE!</v>
      </c>
      <c r="AL181" s="48" t="e">
        <f t="shared" si="45"/>
        <v>#VALUE!</v>
      </c>
      <c r="AM181" s="48" t="e">
        <f t="shared" si="46"/>
        <v>#VALUE!</v>
      </c>
      <c r="AN181" s="48">
        <f t="shared" si="47"/>
        <v>0</v>
      </c>
      <c r="AO181" s="78">
        <f>IF(AND(I181="Dubai", K181="LSB"), Commission!$M$19, 0)</f>
        <v>0</v>
      </c>
      <c r="AP181" s="48" t="e">
        <f>IF(AN181="HSB", Commission!$F$2, IF(AN181="LSB", Commission!$F$3, "")) +AO181</f>
        <v>#VALUE!</v>
      </c>
      <c r="AQ181" s="79" t="e">
        <f t="shared" si="48"/>
        <v>#VALUE!</v>
      </c>
    </row>
    <row r="182" spans="13:43" x14ac:dyDescent="0.3">
      <c r="M182" s="48">
        <f t="shared" si="51"/>
        <v>0</v>
      </c>
      <c r="N182" s="48">
        <f t="shared" si="51"/>
        <v>0</v>
      </c>
      <c r="O182" s="48">
        <f t="shared" si="51"/>
        <v>0</v>
      </c>
      <c r="P182" s="48">
        <f t="shared" ca="1" si="40"/>
        <v>0</v>
      </c>
      <c r="Q182" s="48" t="str" cm="1">
        <f t="array" aca="1" ref="Q182" ca="1">IFERROR(INDEX('Base Premium '!P:P, MATCH(1, (VALUE(LEFT('Base Premium '!P:P, FIND("-", 'Base Premium '!P:P)-1)) &lt;= P182) * (VALUE(MID('Base Premium '!P:P, FIND("-", 'Base Premium '!P:P)+1, LEN('Base Premium '!P:P))) &gt;= P182), 0)), "No Match")</f>
        <v>0-5</v>
      </c>
      <c r="R182" s="48">
        <f t="shared" si="41"/>
        <v>0</v>
      </c>
      <c r="S182" s="48">
        <f t="shared" si="52"/>
        <v>0</v>
      </c>
      <c r="T182" s="48">
        <f t="shared" si="52"/>
        <v>0</v>
      </c>
      <c r="U182" s="48">
        <f t="shared" si="50"/>
        <v>0</v>
      </c>
      <c r="V182" s="48">
        <f t="shared" si="50"/>
        <v>0</v>
      </c>
      <c r="W182" s="48">
        <f t="shared" si="50"/>
        <v>0</v>
      </c>
      <c r="X182" s="48" t="str">
        <f t="shared" ca="1" si="42"/>
        <v>0-500</v>
      </c>
      <c r="Z182" s="78" t="str">
        <f>IF(Y182&lt;&gt;0, 'Benefits Calculation'!$T$4, "")</f>
        <v/>
      </c>
      <c r="AA182" s="48" t="str">
        <f>IF(Y182&lt;&gt;0, 'Benefits Calculation'!$U$4, "")</f>
        <v/>
      </c>
      <c r="AB182" s="48" t="s">
        <v>238</v>
      </c>
      <c r="AC182" s="48">
        <f>IF(AB182="YES", 'Benefits Calculation'!$AO$4, 0)</f>
        <v>0</v>
      </c>
      <c r="AD182" s="48">
        <f>IF(AC182="YES", 'Benefits Calculation'!$AP$4, 0)</f>
        <v>0</v>
      </c>
      <c r="AE182" s="48" t="e">
        <f t="shared" si="43"/>
        <v>#VALUE!</v>
      </c>
      <c r="AG182" s="78" t="str">
        <f>IF(Y182&lt;&gt;0, 'Existing child  Loading'!$F$2, "")</f>
        <v/>
      </c>
      <c r="AH182" s="78" t="e">
        <f>IF(Y182&lt;&gt;0, 'Existing child  Loading'!$M$2, "")/100</f>
        <v>#VALUE!</v>
      </c>
      <c r="AI182" s="78" t="e">
        <f>IF(Y182&lt;&gt;0, 'Existing child  Loading'!$J$2, "")/100</f>
        <v>#VALUE!</v>
      </c>
      <c r="AJ182" s="162">
        <f t="shared" si="49"/>
        <v>0</v>
      </c>
      <c r="AK182" s="78" t="e">
        <f t="shared" si="44"/>
        <v>#VALUE!</v>
      </c>
      <c r="AL182" s="48" t="e">
        <f t="shared" si="45"/>
        <v>#VALUE!</v>
      </c>
      <c r="AM182" s="48" t="e">
        <f t="shared" si="46"/>
        <v>#VALUE!</v>
      </c>
      <c r="AN182" s="48">
        <f t="shared" si="47"/>
        <v>0</v>
      </c>
      <c r="AO182" s="78">
        <f>IF(AND(I182="Dubai", K182="LSB"), Commission!$M$19, 0)</f>
        <v>0</v>
      </c>
      <c r="AP182" s="48" t="e">
        <f>IF(AN182="HSB", Commission!$F$2, IF(AN182="LSB", Commission!$F$3, "")) +AO182</f>
        <v>#VALUE!</v>
      </c>
      <c r="AQ182" s="79" t="e">
        <f t="shared" si="48"/>
        <v>#VALUE!</v>
      </c>
    </row>
    <row r="183" spans="13:43" x14ac:dyDescent="0.3">
      <c r="M183" s="48">
        <f t="shared" si="51"/>
        <v>0</v>
      </c>
      <c r="N183" s="48">
        <f t="shared" si="51"/>
        <v>0</v>
      </c>
      <c r="O183" s="48">
        <f t="shared" si="51"/>
        <v>0</v>
      </c>
      <c r="P183" s="48">
        <f t="shared" ca="1" si="40"/>
        <v>0</v>
      </c>
      <c r="Q183" s="48" t="str" cm="1">
        <f t="array" aca="1" ref="Q183" ca="1">IFERROR(INDEX('Base Premium '!P:P, MATCH(1, (VALUE(LEFT('Base Premium '!P:P, FIND("-", 'Base Premium '!P:P)-1)) &lt;= P183) * (VALUE(MID('Base Premium '!P:P, FIND("-", 'Base Premium '!P:P)+1, LEN('Base Premium '!P:P))) &gt;= P183), 0)), "No Match")</f>
        <v>0-5</v>
      </c>
      <c r="R183" s="48">
        <f t="shared" si="41"/>
        <v>0</v>
      </c>
      <c r="S183" s="48">
        <f t="shared" si="52"/>
        <v>0</v>
      </c>
      <c r="T183" s="48">
        <f t="shared" si="52"/>
        <v>0</v>
      </c>
      <c r="U183" s="48">
        <f t="shared" si="50"/>
        <v>0</v>
      </c>
      <c r="V183" s="48">
        <f t="shared" si="50"/>
        <v>0</v>
      </c>
      <c r="W183" s="48">
        <f t="shared" si="50"/>
        <v>0</v>
      </c>
      <c r="X183" s="48" t="str">
        <f t="shared" ca="1" si="42"/>
        <v>0-500</v>
      </c>
      <c r="Z183" s="78" t="str">
        <f>IF(Y183&lt;&gt;0, 'Benefits Calculation'!$T$4, "")</f>
        <v/>
      </c>
      <c r="AA183" s="48" t="str">
        <f>IF(Y183&lt;&gt;0, 'Benefits Calculation'!$U$4, "")</f>
        <v/>
      </c>
      <c r="AB183" s="48" t="s">
        <v>238</v>
      </c>
      <c r="AC183" s="48">
        <f>IF(AB183="YES", 'Benefits Calculation'!$AO$4, 0)</f>
        <v>0</v>
      </c>
      <c r="AD183" s="48">
        <f>IF(AC183="YES", 'Benefits Calculation'!$AP$4, 0)</f>
        <v>0</v>
      </c>
      <c r="AE183" s="48" t="e">
        <f t="shared" si="43"/>
        <v>#VALUE!</v>
      </c>
      <c r="AG183" s="78" t="str">
        <f>IF(Y183&lt;&gt;0, 'Existing child  Loading'!$F$2, "")</f>
        <v/>
      </c>
      <c r="AH183" s="78" t="e">
        <f>IF(Y183&lt;&gt;0, 'Existing child  Loading'!$M$2, "")/100</f>
        <v>#VALUE!</v>
      </c>
      <c r="AI183" s="78" t="e">
        <f>IF(Y183&lt;&gt;0, 'Existing child  Loading'!$J$2, "")/100</f>
        <v>#VALUE!</v>
      </c>
      <c r="AJ183" s="162">
        <f t="shared" si="49"/>
        <v>0</v>
      </c>
      <c r="AK183" s="78" t="e">
        <f t="shared" si="44"/>
        <v>#VALUE!</v>
      </c>
      <c r="AL183" s="48" t="e">
        <f t="shared" si="45"/>
        <v>#VALUE!</v>
      </c>
      <c r="AM183" s="48" t="e">
        <f t="shared" si="46"/>
        <v>#VALUE!</v>
      </c>
      <c r="AN183" s="48">
        <f t="shared" si="47"/>
        <v>0</v>
      </c>
      <c r="AO183" s="78">
        <f>IF(AND(I183="Dubai", K183="LSB"), Commission!$M$19, 0)</f>
        <v>0</v>
      </c>
      <c r="AP183" s="48" t="e">
        <f>IF(AN183="HSB", Commission!$F$2, IF(AN183="LSB", Commission!$F$3, "")) +AO183</f>
        <v>#VALUE!</v>
      </c>
      <c r="AQ183" s="79" t="e">
        <f t="shared" si="48"/>
        <v>#VALUE!</v>
      </c>
    </row>
    <row r="184" spans="13:43" x14ac:dyDescent="0.3">
      <c r="M184" s="48">
        <f t="shared" si="51"/>
        <v>0</v>
      </c>
      <c r="N184" s="48">
        <f t="shared" si="51"/>
        <v>0</v>
      </c>
      <c r="O184" s="48">
        <f t="shared" si="51"/>
        <v>0</v>
      </c>
      <c r="P184" s="48">
        <f t="shared" ca="1" si="40"/>
        <v>0</v>
      </c>
      <c r="Q184" s="48" t="str" cm="1">
        <f t="array" aca="1" ref="Q184" ca="1">IFERROR(INDEX('Base Premium '!P:P, MATCH(1, (VALUE(LEFT('Base Premium '!P:P, FIND("-", 'Base Premium '!P:P)-1)) &lt;= P184) * (VALUE(MID('Base Premium '!P:P, FIND("-", 'Base Premium '!P:P)+1, LEN('Base Premium '!P:P))) &gt;= P184), 0)), "No Match")</f>
        <v>0-5</v>
      </c>
      <c r="R184" s="48">
        <f t="shared" si="41"/>
        <v>0</v>
      </c>
      <c r="S184" s="48">
        <f t="shared" si="52"/>
        <v>0</v>
      </c>
      <c r="T184" s="48">
        <f t="shared" si="52"/>
        <v>0</v>
      </c>
      <c r="U184" s="48">
        <f t="shared" si="50"/>
        <v>0</v>
      </c>
      <c r="V184" s="48">
        <f t="shared" si="50"/>
        <v>0</v>
      </c>
      <c r="W184" s="48">
        <f t="shared" si="50"/>
        <v>0</v>
      </c>
      <c r="X184" s="48" t="str">
        <f t="shared" ca="1" si="42"/>
        <v>0-500</v>
      </c>
      <c r="Z184" s="78" t="str">
        <f>IF(Y184&lt;&gt;0, 'Benefits Calculation'!$T$4, "")</f>
        <v/>
      </c>
      <c r="AA184" s="48" t="str">
        <f>IF(Y184&lt;&gt;0, 'Benefits Calculation'!$U$4, "")</f>
        <v/>
      </c>
      <c r="AB184" s="48" t="s">
        <v>238</v>
      </c>
      <c r="AC184" s="48">
        <f>IF(AB184="YES", 'Benefits Calculation'!$AO$4, 0)</f>
        <v>0</v>
      </c>
      <c r="AD184" s="48">
        <f>IF(AC184="YES", 'Benefits Calculation'!$AP$4, 0)</f>
        <v>0</v>
      </c>
      <c r="AE184" s="48" t="e">
        <f t="shared" si="43"/>
        <v>#VALUE!</v>
      </c>
      <c r="AG184" s="78" t="str">
        <f>IF(Y184&lt;&gt;0, 'Existing child  Loading'!$F$2, "")</f>
        <v/>
      </c>
      <c r="AH184" s="78" t="e">
        <f>IF(Y184&lt;&gt;0, 'Existing child  Loading'!$M$2, "")/100</f>
        <v>#VALUE!</v>
      </c>
      <c r="AI184" s="78" t="e">
        <f>IF(Y184&lt;&gt;0, 'Existing child  Loading'!$J$2, "")/100</f>
        <v>#VALUE!</v>
      </c>
      <c r="AJ184" s="162">
        <f t="shared" si="49"/>
        <v>0</v>
      </c>
      <c r="AK184" s="78" t="e">
        <f t="shared" si="44"/>
        <v>#VALUE!</v>
      </c>
      <c r="AL184" s="48" t="e">
        <f t="shared" si="45"/>
        <v>#VALUE!</v>
      </c>
      <c r="AM184" s="48" t="e">
        <f t="shared" si="46"/>
        <v>#VALUE!</v>
      </c>
      <c r="AN184" s="48">
        <f t="shared" si="47"/>
        <v>0</v>
      </c>
      <c r="AO184" s="78">
        <f>IF(AND(I184="Dubai", K184="LSB"), Commission!$M$19, 0)</f>
        <v>0</v>
      </c>
      <c r="AP184" s="48" t="e">
        <f>IF(AN184="HSB", Commission!$F$2, IF(AN184="LSB", Commission!$F$3, "")) +AO184</f>
        <v>#VALUE!</v>
      </c>
      <c r="AQ184" s="79" t="e">
        <f t="shared" si="48"/>
        <v>#VALUE!</v>
      </c>
    </row>
    <row r="185" spans="13:43" x14ac:dyDescent="0.3">
      <c r="M185" s="48">
        <f t="shared" si="51"/>
        <v>0</v>
      </c>
      <c r="N185" s="48">
        <f t="shared" si="51"/>
        <v>0</v>
      </c>
      <c r="O185" s="48">
        <f t="shared" si="51"/>
        <v>0</v>
      </c>
      <c r="P185" s="48">
        <f t="shared" ca="1" si="40"/>
        <v>0</v>
      </c>
      <c r="Q185" s="48" t="str" cm="1">
        <f t="array" aca="1" ref="Q185" ca="1">IFERROR(INDEX('Base Premium '!P:P, MATCH(1, (VALUE(LEFT('Base Premium '!P:P, FIND("-", 'Base Premium '!P:P)-1)) &lt;= P185) * (VALUE(MID('Base Premium '!P:P, FIND("-", 'Base Premium '!P:P)+1, LEN('Base Premium '!P:P))) &gt;= P185), 0)), "No Match")</f>
        <v>0-5</v>
      </c>
      <c r="R185" s="48">
        <f t="shared" si="41"/>
        <v>0</v>
      </c>
      <c r="S185" s="48">
        <f t="shared" si="52"/>
        <v>0</v>
      </c>
      <c r="T185" s="48">
        <f t="shared" si="52"/>
        <v>0</v>
      </c>
      <c r="U185" s="48">
        <f t="shared" si="50"/>
        <v>0</v>
      </c>
      <c r="V185" s="48">
        <f t="shared" si="50"/>
        <v>0</v>
      </c>
      <c r="W185" s="48">
        <f t="shared" si="50"/>
        <v>0</v>
      </c>
      <c r="X185" s="48" t="str">
        <f t="shared" ca="1" si="42"/>
        <v>0-500</v>
      </c>
      <c r="Z185" s="78" t="str">
        <f>IF(Y185&lt;&gt;0, 'Benefits Calculation'!$T$4, "")</f>
        <v/>
      </c>
      <c r="AA185" s="48" t="str">
        <f>IF(Y185&lt;&gt;0, 'Benefits Calculation'!$U$4, "")</f>
        <v/>
      </c>
      <c r="AB185" s="48" t="s">
        <v>238</v>
      </c>
      <c r="AC185" s="48">
        <f>IF(AB185="YES", 'Benefits Calculation'!$AO$4, 0)</f>
        <v>0</v>
      </c>
      <c r="AD185" s="48">
        <f>IF(AC185="YES", 'Benefits Calculation'!$AP$4, 0)</f>
        <v>0</v>
      </c>
      <c r="AE185" s="48" t="e">
        <f t="shared" si="43"/>
        <v>#VALUE!</v>
      </c>
      <c r="AG185" s="78" t="str">
        <f>IF(Y185&lt;&gt;0, 'Existing child  Loading'!$F$2, "")</f>
        <v/>
      </c>
      <c r="AH185" s="78" t="e">
        <f>IF(Y185&lt;&gt;0, 'Existing child  Loading'!$M$2, "")/100</f>
        <v>#VALUE!</v>
      </c>
      <c r="AI185" s="78" t="e">
        <f>IF(Y185&lt;&gt;0, 'Existing child  Loading'!$J$2, "")/100</f>
        <v>#VALUE!</v>
      </c>
      <c r="AJ185" s="162">
        <f t="shared" si="49"/>
        <v>0</v>
      </c>
      <c r="AK185" s="78" t="e">
        <f t="shared" si="44"/>
        <v>#VALUE!</v>
      </c>
      <c r="AL185" s="48" t="e">
        <f t="shared" si="45"/>
        <v>#VALUE!</v>
      </c>
      <c r="AM185" s="48" t="e">
        <f t="shared" si="46"/>
        <v>#VALUE!</v>
      </c>
      <c r="AN185" s="48">
        <f t="shared" si="47"/>
        <v>0</v>
      </c>
      <c r="AO185" s="78">
        <f>IF(AND(I185="Dubai", K185="LSB"), Commission!$M$19, 0)</f>
        <v>0</v>
      </c>
      <c r="AP185" s="48" t="e">
        <f>IF(AN185="HSB", Commission!$F$2, IF(AN185="LSB", Commission!$F$3, "")) +AO185</f>
        <v>#VALUE!</v>
      </c>
      <c r="AQ185" s="79" t="e">
        <f t="shared" si="48"/>
        <v>#VALUE!</v>
      </c>
    </row>
    <row r="186" spans="13:43" x14ac:dyDescent="0.3">
      <c r="M186" s="48">
        <f t="shared" si="51"/>
        <v>0</v>
      </c>
      <c r="N186" s="48">
        <f t="shared" si="51"/>
        <v>0</v>
      </c>
      <c r="O186" s="48">
        <f t="shared" si="51"/>
        <v>0</v>
      </c>
      <c r="P186" s="48">
        <f t="shared" ca="1" si="40"/>
        <v>0</v>
      </c>
      <c r="Q186" s="48" t="str" cm="1">
        <f t="array" aca="1" ref="Q186" ca="1">IFERROR(INDEX('Base Premium '!P:P, MATCH(1, (VALUE(LEFT('Base Premium '!P:P, FIND("-", 'Base Premium '!P:P)-1)) &lt;= P186) * (VALUE(MID('Base Premium '!P:P, FIND("-", 'Base Premium '!P:P)+1, LEN('Base Premium '!P:P))) &gt;= P186), 0)), "No Match")</f>
        <v>0-5</v>
      </c>
      <c r="R186" s="48">
        <f t="shared" si="41"/>
        <v>0</v>
      </c>
      <c r="S186" s="48">
        <f t="shared" si="52"/>
        <v>0</v>
      </c>
      <c r="T186" s="48">
        <f t="shared" si="52"/>
        <v>0</v>
      </c>
      <c r="U186" s="48">
        <f t="shared" si="50"/>
        <v>0</v>
      </c>
      <c r="V186" s="48">
        <f t="shared" si="50"/>
        <v>0</v>
      </c>
      <c r="W186" s="48">
        <f t="shared" si="50"/>
        <v>0</v>
      </c>
      <c r="X186" s="48" t="str">
        <f t="shared" ca="1" si="42"/>
        <v>0-500</v>
      </c>
      <c r="Z186" s="78" t="str">
        <f>IF(Y186&lt;&gt;0, 'Benefits Calculation'!$T$4, "")</f>
        <v/>
      </c>
      <c r="AA186" s="48" t="str">
        <f>IF(Y186&lt;&gt;0, 'Benefits Calculation'!$U$4, "")</f>
        <v/>
      </c>
      <c r="AB186" s="48" t="s">
        <v>238</v>
      </c>
      <c r="AC186" s="48">
        <f>IF(AB186="YES", 'Benefits Calculation'!$AO$4, 0)</f>
        <v>0</v>
      </c>
      <c r="AD186" s="48">
        <f>IF(AC186="YES", 'Benefits Calculation'!$AP$4, 0)</f>
        <v>0</v>
      </c>
      <c r="AE186" s="48" t="e">
        <f t="shared" si="43"/>
        <v>#VALUE!</v>
      </c>
      <c r="AG186" s="78" t="str">
        <f>IF(Y186&lt;&gt;0, 'Existing child  Loading'!$F$2, "")</f>
        <v/>
      </c>
      <c r="AH186" s="78" t="e">
        <f>IF(Y186&lt;&gt;0, 'Existing child  Loading'!$M$2, "")/100</f>
        <v>#VALUE!</v>
      </c>
      <c r="AI186" s="78" t="e">
        <f>IF(Y186&lt;&gt;0, 'Existing child  Loading'!$J$2, "")/100</f>
        <v>#VALUE!</v>
      </c>
      <c r="AJ186" s="162">
        <f t="shared" si="49"/>
        <v>0</v>
      </c>
      <c r="AK186" s="78" t="e">
        <f t="shared" si="44"/>
        <v>#VALUE!</v>
      </c>
      <c r="AL186" s="48" t="e">
        <f t="shared" si="45"/>
        <v>#VALUE!</v>
      </c>
      <c r="AM186" s="48" t="e">
        <f t="shared" si="46"/>
        <v>#VALUE!</v>
      </c>
      <c r="AN186" s="48">
        <f t="shared" si="47"/>
        <v>0</v>
      </c>
      <c r="AO186" s="78">
        <f>IF(AND(I186="Dubai", K186="LSB"), Commission!$M$19, 0)</f>
        <v>0</v>
      </c>
      <c r="AP186" s="48" t="e">
        <f>IF(AN186="HSB", Commission!$F$2, IF(AN186="LSB", Commission!$F$3, "")) +AO186</f>
        <v>#VALUE!</v>
      </c>
      <c r="AQ186" s="79" t="e">
        <f t="shared" si="48"/>
        <v>#VALUE!</v>
      </c>
    </row>
    <row r="187" spans="13:43" x14ac:dyDescent="0.3">
      <c r="M187" s="48">
        <f t="shared" si="51"/>
        <v>0</v>
      </c>
      <c r="N187" s="48">
        <f t="shared" si="51"/>
        <v>0</v>
      </c>
      <c r="O187" s="48">
        <f t="shared" si="51"/>
        <v>0</v>
      </c>
      <c r="P187" s="48">
        <f t="shared" ca="1" si="40"/>
        <v>0</v>
      </c>
      <c r="Q187" s="48" t="str" cm="1">
        <f t="array" aca="1" ref="Q187" ca="1">IFERROR(INDEX('Base Premium '!P:P, MATCH(1, (VALUE(LEFT('Base Premium '!P:P, FIND("-", 'Base Premium '!P:P)-1)) &lt;= P187) * (VALUE(MID('Base Premium '!P:P, FIND("-", 'Base Premium '!P:P)+1, LEN('Base Premium '!P:P))) &gt;= P187), 0)), "No Match")</f>
        <v>0-5</v>
      </c>
      <c r="R187" s="48">
        <f t="shared" si="41"/>
        <v>0</v>
      </c>
      <c r="S187" s="48">
        <f t="shared" si="52"/>
        <v>0</v>
      </c>
      <c r="T187" s="48">
        <f t="shared" si="52"/>
        <v>0</v>
      </c>
      <c r="U187" s="48">
        <f t="shared" si="50"/>
        <v>0</v>
      </c>
      <c r="V187" s="48">
        <f t="shared" si="50"/>
        <v>0</v>
      </c>
      <c r="W187" s="48">
        <f t="shared" si="50"/>
        <v>0</v>
      </c>
      <c r="X187" s="48" t="str">
        <f t="shared" ca="1" si="42"/>
        <v>0-500</v>
      </c>
      <c r="Z187" s="78" t="str">
        <f>IF(Y187&lt;&gt;0, 'Benefits Calculation'!$T$4, "")</f>
        <v/>
      </c>
      <c r="AA187" s="48" t="str">
        <f>IF(Y187&lt;&gt;0, 'Benefits Calculation'!$U$4, "")</f>
        <v/>
      </c>
      <c r="AB187" s="48" t="s">
        <v>238</v>
      </c>
      <c r="AC187" s="48">
        <f>IF(AB187="YES", 'Benefits Calculation'!$AO$4, 0)</f>
        <v>0</v>
      </c>
      <c r="AD187" s="48">
        <f>IF(AC187="YES", 'Benefits Calculation'!$AP$4, 0)</f>
        <v>0</v>
      </c>
      <c r="AE187" s="48" t="e">
        <f t="shared" si="43"/>
        <v>#VALUE!</v>
      </c>
      <c r="AG187" s="78" t="str">
        <f>IF(Y187&lt;&gt;0, 'Existing child  Loading'!$F$2, "")</f>
        <v/>
      </c>
      <c r="AH187" s="78" t="e">
        <f>IF(Y187&lt;&gt;0, 'Existing child  Loading'!$M$2, "")/100</f>
        <v>#VALUE!</v>
      </c>
      <c r="AI187" s="78" t="e">
        <f>IF(Y187&lt;&gt;0, 'Existing child  Loading'!$J$2, "")/100</f>
        <v>#VALUE!</v>
      </c>
      <c r="AJ187" s="162">
        <f t="shared" si="49"/>
        <v>0</v>
      </c>
      <c r="AK187" s="78" t="e">
        <f t="shared" si="44"/>
        <v>#VALUE!</v>
      </c>
      <c r="AL187" s="48" t="e">
        <f t="shared" si="45"/>
        <v>#VALUE!</v>
      </c>
      <c r="AM187" s="48" t="e">
        <f t="shared" si="46"/>
        <v>#VALUE!</v>
      </c>
      <c r="AN187" s="48">
        <f t="shared" si="47"/>
        <v>0</v>
      </c>
      <c r="AO187" s="78">
        <f>IF(AND(I187="Dubai", K187="LSB"), Commission!$M$19, 0)</f>
        <v>0</v>
      </c>
      <c r="AP187" s="48" t="e">
        <f>IF(AN187="HSB", Commission!$F$2, IF(AN187="LSB", Commission!$F$3, "")) +AO187</f>
        <v>#VALUE!</v>
      </c>
      <c r="AQ187" s="79" t="e">
        <f t="shared" si="48"/>
        <v>#VALUE!</v>
      </c>
    </row>
    <row r="188" spans="13:43" x14ac:dyDescent="0.3">
      <c r="M188" s="48">
        <f t="shared" si="51"/>
        <v>0</v>
      </c>
      <c r="N188" s="48">
        <f t="shared" si="51"/>
        <v>0</v>
      </c>
      <c r="O188" s="48">
        <f t="shared" si="51"/>
        <v>0</v>
      </c>
      <c r="P188" s="48">
        <f t="shared" ca="1" si="40"/>
        <v>0</v>
      </c>
      <c r="Q188" s="48" t="str" cm="1">
        <f t="array" aca="1" ref="Q188" ca="1">IFERROR(INDEX('Base Premium '!P:P, MATCH(1, (VALUE(LEFT('Base Premium '!P:P, FIND("-", 'Base Premium '!P:P)-1)) &lt;= P188) * (VALUE(MID('Base Premium '!P:P, FIND("-", 'Base Premium '!P:P)+1, LEN('Base Premium '!P:P))) &gt;= P188), 0)), "No Match")</f>
        <v>0-5</v>
      </c>
      <c r="R188" s="48">
        <f t="shared" si="41"/>
        <v>0</v>
      </c>
      <c r="S188" s="48">
        <f t="shared" si="52"/>
        <v>0</v>
      </c>
      <c r="T188" s="48">
        <f t="shared" si="52"/>
        <v>0</v>
      </c>
      <c r="U188" s="48">
        <f t="shared" si="50"/>
        <v>0</v>
      </c>
      <c r="V188" s="48">
        <f t="shared" si="50"/>
        <v>0</v>
      </c>
      <c r="W188" s="48">
        <f t="shared" si="50"/>
        <v>0</v>
      </c>
      <c r="X188" s="48" t="str">
        <f t="shared" ca="1" si="42"/>
        <v>0-500</v>
      </c>
      <c r="Z188" s="78" t="str">
        <f>IF(Y188&lt;&gt;0, 'Benefits Calculation'!$T$4, "")</f>
        <v/>
      </c>
      <c r="AA188" s="48" t="str">
        <f>IF(Y188&lt;&gt;0, 'Benefits Calculation'!$U$4, "")</f>
        <v/>
      </c>
      <c r="AB188" s="48" t="s">
        <v>238</v>
      </c>
      <c r="AC188" s="48">
        <f>IF(AB188="YES", 'Benefits Calculation'!$AO$4, 0)</f>
        <v>0</v>
      </c>
      <c r="AD188" s="48">
        <f>IF(AC188="YES", 'Benefits Calculation'!$AP$4, 0)</f>
        <v>0</v>
      </c>
      <c r="AE188" s="48" t="e">
        <f t="shared" si="43"/>
        <v>#VALUE!</v>
      </c>
      <c r="AG188" s="78" t="str">
        <f>IF(Y188&lt;&gt;0, 'Existing child  Loading'!$F$2, "")</f>
        <v/>
      </c>
      <c r="AH188" s="78" t="e">
        <f>IF(Y188&lt;&gt;0, 'Existing child  Loading'!$M$2, "")/100</f>
        <v>#VALUE!</v>
      </c>
      <c r="AI188" s="78" t="e">
        <f>IF(Y188&lt;&gt;0, 'Existing child  Loading'!$J$2, "")/100</f>
        <v>#VALUE!</v>
      </c>
      <c r="AJ188" s="162">
        <f t="shared" si="49"/>
        <v>0</v>
      </c>
      <c r="AK188" s="78" t="e">
        <f t="shared" si="44"/>
        <v>#VALUE!</v>
      </c>
      <c r="AL188" s="48" t="e">
        <f t="shared" si="45"/>
        <v>#VALUE!</v>
      </c>
      <c r="AM188" s="48" t="e">
        <f t="shared" si="46"/>
        <v>#VALUE!</v>
      </c>
      <c r="AN188" s="48">
        <f t="shared" si="47"/>
        <v>0</v>
      </c>
      <c r="AO188" s="78">
        <f>IF(AND(I188="Dubai", K188="LSB"), Commission!$M$19, 0)</f>
        <v>0</v>
      </c>
      <c r="AP188" s="48" t="e">
        <f>IF(AN188="HSB", Commission!$F$2, IF(AN188="LSB", Commission!$F$3, "")) +AO188</f>
        <v>#VALUE!</v>
      </c>
      <c r="AQ188" s="79" t="e">
        <f t="shared" si="48"/>
        <v>#VALUE!</v>
      </c>
    </row>
    <row r="189" spans="13:43" x14ac:dyDescent="0.3">
      <c r="M189" s="48">
        <f t="shared" si="51"/>
        <v>0</v>
      </c>
      <c r="N189" s="48">
        <f t="shared" si="51"/>
        <v>0</v>
      </c>
      <c r="O189" s="48">
        <f t="shared" si="51"/>
        <v>0</v>
      </c>
      <c r="P189" s="48">
        <f t="shared" ca="1" si="40"/>
        <v>0</v>
      </c>
      <c r="Q189" s="48" t="str" cm="1">
        <f t="array" aca="1" ref="Q189" ca="1">IFERROR(INDEX('Base Premium '!P:P, MATCH(1, (VALUE(LEFT('Base Premium '!P:P, FIND("-", 'Base Premium '!P:P)-1)) &lt;= P189) * (VALUE(MID('Base Premium '!P:P, FIND("-", 'Base Premium '!P:P)+1, LEN('Base Premium '!P:P))) &gt;= P189), 0)), "No Match")</f>
        <v>0-5</v>
      </c>
      <c r="R189" s="48">
        <f t="shared" si="41"/>
        <v>0</v>
      </c>
      <c r="S189" s="48">
        <f t="shared" si="52"/>
        <v>0</v>
      </c>
      <c r="T189" s="48">
        <f t="shared" si="52"/>
        <v>0</v>
      </c>
      <c r="U189" s="48">
        <f t="shared" si="50"/>
        <v>0</v>
      </c>
      <c r="V189" s="48">
        <f t="shared" si="50"/>
        <v>0</v>
      </c>
      <c r="W189" s="48">
        <f t="shared" si="50"/>
        <v>0</v>
      </c>
      <c r="X189" s="48" t="str">
        <f t="shared" ca="1" si="42"/>
        <v>0-500</v>
      </c>
      <c r="Z189" s="78" t="str">
        <f>IF(Y189&lt;&gt;0, 'Benefits Calculation'!$T$4, "")</f>
        <v/>
      </c>
      <c r="AA189" s="48" t="str">
        <f>IF(Y189&lt;&gt;0, 'Benefits Calculation'!$U$4, "")</f>
        <v/>
      </c>
      <c r="AB189" s="48" t="s">
        <v>238</v>
      </c>
      <c r="AC189" s="48">
        <f>IF(AB189="YES", 'Benefits Calculation'!$AO$4, 0)</f>
        <v>0</v>
      </c>
      <c r="AD189" s="48">
        <f>IF(AC189="YES", 'Benefits Calculation'!$AP$4, 0)</f>
        <v>0</v>
      </c>
      <c r="AE189" s="48" t="e">
        <f t="shared" si="43"/>
        <v>#VALUE!</v>
      </c>
      <c r="AG189" s="78" t="str">
        <f>IF(Y189&lt;&gt;0, 'Existing child  Loading'!$F$2, "")</f>
        <v/>
      </c>
      <c r="AH189" s="78" t="e">
        <f>IF(Y189&lt;&gt;0, 'Existing child  Loading'!$M$2, "")/100</f>
        <v>#VALUE!</v>
      </c>
      <c r="AI189" s="78" t="e">
        <f>IF(Y189&lt;&gt;0, 'Existing child  Loading'!$J$2, "")/100</f>
        <v>#VALUE!</v>
      </c>
      <c r="AJ189" s="162">
        <f t="shared" si="49"/>
        <v>0</v>
      </c>
      <c r="AK189" s="78" t="e">
        <f t="shared" si="44"/>
        <v>#VALUE!</v>
      </c>
      <c r="AL189" s="48" t="e">
        <f t="shared" si="45"/>
        <v>#VALUE!</v>
      </c>
      <c r="AM189" s="48" t="e">
        <f t="shared" si="46"/>
        <v>#VALUE!</v>
      </c>
      <c r="AN189" s="48">
        <f t="shared" si="47"/>
        <v>0</v>
      </c>
      <c r="AO189" s="78">
        <f>IF(AND(I189="Dubai", K189="LSB"), Commission!$M$19, 0)</f>
        <v>0</v>
      </c>
      <c r="AP189" s="48" t="e">
        <f>IF(AN189="HSB", Commission!$F$2, IF(AN189="LSB", Commission!$F$3, "")) +AO189</f>
        <v>#VALUE!</v>
      </c>
      <c r="AQ189" s="79" t="e">
        <f t="shared" si="48"/>
        <v>#VALUE!</v>
      </c>
    </row>
    <row r="190" spans="13:43" x14ac:dyDescent="0.3">
      <c r="M190" s="48">
        <f t="shared" si="51"/>
        <v>0</v>
      </c>
      <c r="N190" s="48">
        <f t="shared" si="51"/>
        <v>0</v>
      </c>
      <c r="O190" s="48">
        <f t="shared" si="51"/>
        <v>0</v>
      </c>
      <c r="P190" s="48">
        <f t="shared" ca="1" si="40"/>
        <v>0</v>
      </c>
      <c r="Q190" s="48" t="str" cm="1">
        <f t="array" aca="1" ref="Q190" ca="1">IFERROR(INDEX('Base Premium '!P:P, MATCH(1, (VALUE(LEFT('Base Premium '!P:P, FIND("-", 'Base Premium '!P:P)-1)) &lt;= P190) * (VALUE(MID('Base Premium '!P:P, FIND("-", 'Base Premium '!P:P)+1, LEN('Base Premium '!P:P))) &gt;= P190), 0)), "No Match")</f>
        <v>0-5</v>
      </c>
      <c r="R190" s="48">
        <f t="shared" si="41"/>
        <v>0</v>
      </c>
      <c r="S190" s="48">
        <f t="shared" si="52"/>
        <v>0</v>
      </c>
      <c r="T190" s="48">
        <f t="shared" si="52"/>
        <v>0</v>
      </c>
      <c r="U190" s="48">
        <f t="shared" si="50"/>
        <v>0</v>
      </c>
      <c r="V190" s="48">
        <f t="shared" si="50"/>
        <v>0</v>
      </c>
      <c r="W190" s="48">
        <f t="shared" si="50"/>
        <v>0</v>
      </c>
      <c r="X190" s="48" t="str">
        <f t="shared" ca="1" si="42"/>
        <v>0-500</v>
      </c>
      <c r="Z190" s="78" t="str">
        <f>IF(Y190&lt;&gt;0, 'Benefits Calculation'!$T$4, "")</f>
        <v/>
      </c>
      <c r="AA190" s="48" t="str">
        <f>IF(Y190&lt;&gt;0, 'Benefits Calculation'!$U$4, "")</f>
        <v/>
      </c>
      <c r="AB190" s="48" t="s">
        <v>238</v>
      </c>
      <c r="AC190" s="48">
        <f>IF(AB190="YES", 'Benefits Calculation'!$AO$4, 0)</f>
        <v>0</v>
      </c>
      <c r="AD190" s="48">
        <f>IF(AC190="YES", 'Benefits Calculation'!$AP$4, 0)</f>
        <v>0</v>
      </c>
      <c r="AE190" s="48" t="e">
        <f t="shared" si="43"/>
        <v>#VALUE!</v>
      </c>
      <c r="AG190" s="78" t="str">
        <f>IF(Y190&lt;&gt;0, 'Existing child  Loading'!$F$2, "")</f>
        <v/>
      </c>
      <c r="AH190" s="78" t="e">
        <f>IF(Y190&lt;&gt;0, 'Existing child  Loading'!$M$2, "")/100</f>
        <v>#VALUE!</v>
      </c>
      <c r="AI190" s="78" t="e">
        <f>IF(Y190&lt;&gt;0, 'Existing child  Loading'!$J$2, "")/100</f>
        <v>#VALUE!</v>
      </c>
      <c r="AJ190" s="162">
        <f t="shared" si="49"/>
        <v>0</v>
      </c>
      <c r="AK190" s="78" t="e">
        <f t="shared" si="44"/>
        <v>#VALUE!</v>
      </c>
      <c r="AL190" s="48" t="e">
        <f t="shared" si="45"/>
        <v>#VALUE!</v>
      </c>
      <c r="AM190" s="48" t="e">
        <f t="shared" si="46"/>
        <v>#VALUE!</v>
      </c>
      <c r="AN190" s="48">
        <f t="shared" si="47"/>
        <v>0</v>
      </c>
      <c r="AO190" s="78">
        <f>IF(AND(I190="Dubai", K190="LSB"), Commission!$M$19, 0)</f>
        <v>0</v>
      </c>
      <c r="AP190" s="48" t="e">
        <f>IF(AN190="HSB", Commission!$F$2, IF(AN190="LSB", Commission!$F$3, "")) +AO190</f>
        <v>#VALUE!</v>
      </c>
      <c r="AQ190" s="79" t="e">
        <f t="shared" si="48"/>
        <v>#VALUE!</v>
      </c>
    </row>
    <row r="191" spans="13:43" x14ac:dyDescent="0.3">
      <c r="M191" s="48">
        <f t="shared" si="51"/>
        <v>0</v>
      </c>
      <c r="N191" s="48">
        <f t="shared" si="51"/>
        <v>0</v>
      </c>
      <c r="O191" s="48">
        <f t="shared" si="51"/>
        <v>0</v>
      </c>
      <c r="P191" s="48">
        <f t="shared" ca="1" si="40"/>
        <v>0</v>
      </c>
      <c r="Q191" s="48" t="str" cm="1">
        <f t="array" aca="1" ref="Q191" ca="1">IFERROR(INDEX('Base Premium '!P:P, MATCH(1, (VALUE(LEFT('Base Premium '!P:P, FIND("-", 'Base Premium '!P:P)-1)) &lt;= P191) * (VALUE(MID('Base Premium '!P:P, FIND("-", 'Base Premium '!P:P)+1, LEN('Base Premium '!P:P))) &gt;= P191), 0)), "No Match")</f>
        <v>0-5</v>
      </c>
      <c r="R191" s="48">
        <f t="shared" si="41"/>
        <v>0</v>
      </c>
      <c r="S191" s="48">
        <f t="shared" si="52"/>
        <v>0</v>
      </c>
      <c r="T191" s="48">
        <f t="shared" si="52"/>
        <v>0</v>
      </c>
      <c r="U191" s="48">
        <f t="shared" si="50"/>
        <v>0</v>
      </c>
      <c r="V191" s="48">
        <f t="shared" si="50"/>
        <v>0</v>
      </c>
      <c r="W191" s="48">
        <f t="shared" si="50"/>
        <v>0</v>
      </c>
      <c r="X191" s="48" t="str">
        <f t="shared" ca="1" si="42"/>
        <v>0-500</v>
      </c>
      <c r="Z191" s="78" t="str">
        <f>IF(Y191&lt;&gt;0, 'Benefits Calculation'!$T$4, "")</f>
        <v/>
      </c>
      <c r="AA191" s="48" t="str">
        <f>IF(Y191&lt;&gt;0, 'Benefits Calculation'!$U$4, "")</f>
        <v/>
      </c>
      <c r="AB191" s="48" t="s">
        <v>238</v>
      </c>
      <c r="AC191" s="48">
        <f>IF(AB191="YES", 'Benefits Calculation'!$AO$4, 0)</f>
        <v>0</v>
      </c>
      <c r="AD191" s="48">
        <f>IF(AC191="YES", 'Benefits Calculation'!$AP$4, 0)</f>
        <v>0</v>
      </c>
      <c r="AE191" s="48" t="e">
        <f t="shared" si="43"/>
        <v>#VALUE!</v>
      </c>
      <c r="AG191" s="78" t="str">
        <f>IF(Y191&lt;&gt;0, 'Existing child  Loading'!$F$2, "")</f>
        <v/>
      </c>
      <c r="AH191" s="78" t="e">
        <f>IF(Y191&lt;&gt;0, 'Existing child  Loading'!$M$2, "")/100</f>
        <v>#VALUE!</v>
      </c>
      <c r="AI191" s="78" t="e">
        <f>IF(Y191&lt;&gt;0, 'Existing child  Loading'!$J$2, "")/100</f>
        <v>#VALUE!</v>
      </c>
      <c r="AJ191" s="162">
        <f t="shared" si="49"/>
        <v>0</v>
      </c>
      <c r="AK191" s="78" t="e">
        <f t="shared" si="44"/>
        <v>#VALUE!</v>
      </c>
      <c r="AL191" s="48" t="e">
        <f t="shared" si="45"/>
        <v>#VALUE!</v>
      </c>
      <c r="AM191" s="48" t="e">
        <f t="shared" si="46"/>
        <v>#VALUE!</v>
      </c>
      <c r="AN191" s="48">
        <f t="shared" si="47"/>
        <v>0</v>
      </c>
      <c r="AO191" s="78">
        <f>IF(AND(I191="Dubai", K191="LSB"), Commission!$M$19, 0)</f>
        <v>0</v>
      </c>
      <c r="AP191" s="48" t="e">
        <f>IF(AN191="HSB", Commission!$F$2, IF(AN191="LSB", Commission!$F$3, "")) +AO191</f>
        <v>#VALUE!</v>
      </c>
      <c r="AQ191" s="79" t="e">
        <f t="shared" si="48"/>
        <v>#VALUE!</v>
      </c>
    </row>
    <row r="192" spans="13:43" x14ac:dyDescent="0.3">
      <c r="M192" s="48">
        <f t="shared" si="51"/>
        <v>0</v>
      </c>
      <c r="N192" s="48">
        <f t="shared" si="51"/>
        <v>0</v>
      </c>
      <c r="O192" s="48">
        <f t="shared" si="51"/>
        <v>0</v>
      </c>
      <c r="P192" s="48">
        <f t="shared" ca="1" si="40"/>
        <v>0</v>
      </c>
      <c r="Q192" s="48" t="str" cm="1">
        <f t="array" aca="1" ref="Q192" ca="1">IFERROR(INDEX('Base Premium '!P:P, MATCH(1, (VALUE(LEFT('Base Premium '!P:P, FIND("-", 'Base Premium '!P:P)-1)) &lt;= P192) * (VALUE(MID('Base Premium '!P:P, FIND("-", 'Base Premium '!P:P)+1, LEN('Base Premium '!P:P))) &gt;= P192), 0)), "No Match")</f>
        <v>0-5</v>
      </c>
      <c r="R192" s="48">
        <f t="shared" si="41"/>
        <v>0</v>
      </c>
      <c r="S192" s="48">
        <f t="shared" si="52"/>
        <v>0</v>
      </c>
      <c r="T192" s="48">
        <f t="shared" si="52"/>
        <v>0</v>
      </c>
      <c r="U192" s="48">
        <f t="shared" si="50"/>
        <v>0</v>
      </c>
      <c r="V192" s="48">
        <f t="shared" si="50"/>
        <v>0</v>
      </c>
      <c r="W192" s="48">
        <f t="shared" si="50"/>
        <v>0</v>
      </c>
      <c r="X192" s="48" t="str">
        <f t="shared" ca="1" si="42"/>
        <v>0-500</v>
      </c>
      <c r="Z192" s="78" t="str">
        <f>IF(Y192&lt;&gt;0, 'Benefits Calculation'!$T$4, "")</f>
        <v/>
      </c>
      <c r="AA192" s="48" t="str">
        <f>IF(Y192&lt;&gt;0, 'Benefits Calculation'!$U$4, "")</f>
        <v/>
      </c>
      <c r="AB192" s="48" t="s">
        <v>238</v>
      </c>
      <c r="AC192" s="48">
        <f>IF(AB192="YES", 'Benefits Calculation'!$AO$4, 0)</f>
        <v>0</v>
      </c>
      <c r="AD192" s="48">
        <f>IF(AC192="YES", 'Benefits Calculation'!$AP$4, 0)</f>
        <v>0</v>
      </c>
      <c r="AE192" s="48" t="e">
        <f t="shared" si="43"/>
        <v>#VALUE!</v>
      </c>
      <c r="AG192" s="78" t="str">
        <f>IF(Y192&lt;&gt;0, 'Existing child  Loading'!$F$2, "")</f>
        <v/>
      </c>
      <c r="AH192" s="78" t="e">
        <f>IF(Y192&lt;&gt;0, 'Existing child  Loading'!$M$2, "")/100</f>
        <v>#VALUE!</v>
      </c>
      <c r="AI192" s="78" t="e">
        <f>IF(Y192&lt;&gt;0, 'Existing child  Loading'!$J$2, "")/100</f>
        <v>#VALUE!</v>
      </c>
      <c r="AJ192" s="162">
        <f t="shared" si="49"/>
        <v>0</v>
      </c>
      <c r="AK192" s="78" t="e">
        <f t="shared" si="44"/>
        <v>#VALUE!</v>
      </c>
      <c r="AL192" s="48" t="e">
        <f t="shared" si="45"/>
        <v>#VALUE!</v>
      </c>
      <c r="AM192" s="48" t="e">
        <f t="shared" si="46"/>
        <v>#VALUE!</v>
      </c>
      <c r="AN192" s="48">
        <f t="shared" si="47"/>
        <v>0</v>
      </c>
      <c r="AO192" s="78">
        <f>IF(AND(I192="Dubai", K192="LSB"), Commission!$M$19, 0)</f>
        <v>0</v>
      </c>
      <c r="AP192" s="48" t="e">
        <f>IF(AN192="HSB", Commission!$F$2, IF(AN192="LSB", Commission!$F$3, "")) +AO192</f>
        <v>#VALUE!</v>
      </c>
      <c r="AQ192" s="79" t="e">
        <f t="shared" si="48"/>
        <v>#VALUE!</v>
      </c>
    </row>
    <row r="193" spans="13:43" x14ac:dyDescent="0.3">
      <c r="M193" s="48">
        <f t="shared" si="51"/>
        <v>0</v>
      </c>
      <c r="N193" s="48">
        <f t="shared" si="51"/>
        <v>0</v>
      </c>
      <c r="O193" s="48">
        <f t="shared" si="51"/>
        <v>0</v>
      </c>
      <c r="P193" s="48">
        <f t="shared" ca="1" si="40"/>
        <v>0</v>
      </c>
      <c r="Q193" s="48" t="str" cm="1">
        <f t="array" aca="1" ref="Q193" ca="1">IFERROR(INDEX('Base Premium '!P:P, MATCH(1, (VALUE(LEFT('Base Premium '!P:P, FIND("-", 'Base Premium '!P:P)-1)) &lt;= P193) * (VALUE(MID('Base Premium '!P:P, FIND("-", 'Base Premium '!P:P)+1, LEN('Base Premium '!P:P))) &gt;= P193), 0)), "No Match")</f>
        <v>0-5</v>
      </c>
      <c r="R193" s="48">
        <f t="shared" si="41"/>
        <v>0</v>
      </c>
      <c r="S193" s="48">
        <f t="shared" si="52"/>
        <v>0</v>
      </c>
      <c r="T193" s="48">
        <f t="shared" si="52"/>
        <v>0</v>
      </c>
      <c r="U193" s="48">
        <f t="shared" si="50"/>
        <v>0</v>
      </c>
      <c r="V193" s="48">
        <f t="shared" si="50"/>
        <v>0</v>
      </c>
      <c r="W193" s="48">
        <f t="shared" si="50"/>
        <v>0</v>
      </c>
      <c r="X193" s="48" t="str">
        <f t="shared" ca="1" si="42"/>
        <v>0-500</v>
      </c>
      <c r="Z193" s="78" t="str">
        <f>IF(Y193&lt;&gt;0, 'Benefits Calculation'!$T$4, "")</f>
        <v/>
      </c>
      <c r="AA193" s="48" t="str">
        <f>IF(Y193&lt;&gt;0, 'Benefits Calculation'!$U$4, "")</f>
        <v/>
      </c>
      <c r="AB193" s="48" t="s">
        <v>238</v>
      </c>
      <c r="AC193" s="48">
        <f>IF(AB193="YES", 'Benefits Calculation'!$AO$4, 0)</f>
        <v>0</v>
      </c>
      <c r="AD193" s="48">
        <f>IF(AC193="YES", 'Benefits Calculation'!$AP$4, 0)</f>
        <v>0</v>
      </c>
      <c r="AE193" s="48" t="e">
        <f t="shared" si="43"/>
        <v>#VALUE!</v>
      </c>
      <c r="AG193" s="78" t="str">
        <f>IF(Y193&lt;&gt;0, 'Existing child  Loading'!$F$2, "")</f>
        <v/>
      </c>
      <c r="AH193" s="78" t="e">
        <f>IF(Y193&lt;&gt;0, 'Existing child  Loading'!$M$2, "")/100</f>
        <v>#VALUE!</v>
      </c>
      <c r="AI193" s="78" t="e">
        <f>IF(Y193&lt;&gt;0, 'Existing child  Loading'!$J$2, "")/100</f>
        <v>#VALUE!</v>
      </c>
      <c r="AJ193" s="162">
        <f t="shared" si="49"/>
        <v>0</v>
      </c>
      <c r="AK193" s="78" t="e">
        <f t="shared" si="44"/>
        <v>#VALUE!</v>
      </c>
      <c r="AL193" s="48" t="e">
        <f t="shared" si="45"/>
        <v>#VALUE!</v>
      </c>
      <c r="AM193" s="48" t="e">
        <f t="shared" si="46"/>
        <v>#VALUE!</v>
      </c>
      <c r="AN193" s="48">
        <f t="shared" si="47"/>
        <v>0</v>
      </c>
      <c r="AO193" s="78">
        <f>IF(AND(I193="Dubai", K193="LSB"), Commission!$M$19, 0)</f>
        <v>0</v>
      </c>
      <c r="AP193" s="48" t="e">
        <f>IF(AN193="HSB", Commission!$F$2, IF(AN193="LSB", Commission!$F$3, "")) +AO193</f>
        <v>#VALUE!</v>
      </c>
      <c r="AQ193" s="79" t="e">
        <f t="shared" si="48"/>
        <v>#VALUE!</v>
      </c>
    </row>
    <row r="194" spans="13:43" x14ac:dyDescent="0.3">
      <c r="M194" s="48">
        <f t="shared" si="51"/>
        <v>0</v>
      </c>
      <c r="N194" s="48">
        <f t="shared" si="51"/>
        <v>0</v>
      </c>
      <c r="O194" s="48">
        <f t="shared" si="51"/>
        <v>0</v>
      </c>
      <c r="P194" s="48">
        <f t="shared" ca="1" si="40"/>
        <v>0</v>
      </c>
      <c r="Q194" s="48" t="str" cm="1">
        <f t="array" aca="1" ref="Q194" ca="1">IFERROR(INDEX('Base Premium '!P:P, MATCH(1, (VALUE(LEFT('Base Premium '!P:P, FIND("-", 'Base Premium '!P:P)-1)) &lt;= P194) * (VALUE(MID('Base Premium '!P:P, FIND("-", 'Base Premium '!P:P)+1, LEN('Base Premium '!P:P))) &gt;= P194), 0)), "No Match")</f>
        <v>0-5</v>
      </c>
      <c r="R194" s="48">
        <f t="shared" si="41"/>
        <v>0</v>
      </c>
      <c r="S194" s="48">
        <f t="shared" si="52"/>
        <v>0</v>
      </c>
      <c r="T194" s="48">
        <f t="shared" si="52"/>
        <v>0</v>
      </c>
      <c r="U194" s="48">
        <f t="shared" si="50"/>
        <v>0</v>
      </c>
      <c r="V194" s="48">
        <f t="shared" si="50"/>
        <v>0</v>
      </c>
      <c r="W194" s="48">
        <f t="shared" si="50"/>
        <v>0</v>
      </c>
      <c r="X194" s="48" t="str">
        <f t="shared" ca="1" si="42"/>
        <v>0-500</v>
      </c>
      <c r="Z194" s="78" t="str">
        <f>IF(Y194&lt;&gt;0, 'Benefits Calculation'!$T$4, "")</f>
        <v/>
      </c>
      <c r="AA194" s="48" t="str">
        <f>IF(Y194&lt;&gt;0, 'Benefits Calculation'!$U$4, "")</f>
        <v/>
      </c>
      <c r="AB194" s="48" t="s">
        <v>238</v>
      </c>
      <c r="AC194" s="48">
        <f>IF(AB194="YES", 'Benefits Calculation'!$AO$4, 0)</f>
        <v>0</v>
      </c>
      <c r="AD194" s="48">
        <f>IF(AC194="YES", 'Benefits Calculation'!$AP$4, 0)</f>
        <v>0</v>
      </c>
      <c r="AE194" s="48" t="e">
        <f t="shared" si="43"/>
        <v>#VALUE!</v>
      </c>
      <c r="AG194" s="78" t="str">
        <f>IF(Y194&lt;&gt;0, 'Existing child  Loading'!$F$2, "")</f>
        <v/>
      </c>
      <c r="AH194" s="78" t="e">
        <f>IF(Y194&lt;&gt;0, 'Existing child  Loading'!$M$2, "")/100</f>
        <v>#VALUE!</v>
      </c>
      <c r="AI194" s="78" t="e">
        <f>IF(Y194&lt;&gt;0, 'Existing child  Loading'!$J$2, "")/100</f>
        <v>#VALUE!</v>
      </c>
      <c r="AJ194" s="162">
        <f t="shared" ref="AJ194:AJ201" si="53">IF(R194="Married Female", 0/100, 0)</f>
        <v>0</v>
      </c>
      <c r="AK194" s="78" t="e">
        <f t="shared" si="44"/>
        <v>#VALUE!</v>
      </c>
      <c r="AL194" s="48" t="e">
        <f t="shared" si="45"/>
        <v>#VALUE!</v>
      </c>
      <c r="AM194" s="48" t="e">
        <f t="shared" si="46"/>
        <v>#VALUE!</v>
      </c>
      <c r="AN194" s="48">
        <f t="shared" si="47"/>
        <v>0</v>
      </c>
      <c r="AO194" s="78">
        <f>IF(AND(I194="Dubai", K194="LSB"), Commission!$M$19, 0)</f>
        <v>0</v>
      </c>
      <c r="AP194" s="48" t="e">
        <f>IF(AN194="HSB", Commission!$F$2, IF(AN194="LSB", Commission!$F$3, "")) +AO194</f>
        <v>#VALUE!</v>
      </c>
      <c r="AQ194" s="79" t="e">
        <f t="shared" si="48"/>
        <v>#VALUE!</v>
      </c>
    </row>
    <row r="195" spans="13:43" x14ac:dyDescent="0.3">
      <c r="M195" s="48">
        <f t="shared" si="51"/>
        <v>0</v>
      </c>
      <c r="N195" s="48">
        <f t="shared" si="51"/>
        <v>0</v>
      </c>
      <c r="O195" s="48">
        <f t="shared" si="51"/>
        <v>0</v>
      </c>
      <c r="P195" s="48">
        <f t="shared" ref="P195:P200" ca="1" si="54">IF(E195="", 0, DATEDIF(E195, TODAY(), "Y"))</f>
        <v>0</v>
      </c>
      <c r="Q195" s="48" t="str" cm="1">
        <f t="array" aca="1" ref="Q195" ca="1">IFERROR(INDEX('Base Premium '!P:P, MATCH(1, (VALUE(LEFT('Base Premium '!P:P, FIND("-", 'Base Premium '!P:P)-1)) &lt;= P195) * (VALUE(MID('Base Premium '!P:P, FIND("-", 'Base Premium '!P:P)+1, LEN('Base Premium '!P:P))) &gt;= P195), 0)), "No Match")</f>
        <v>0-5</v>
      </c>
      <c r="R195" s="48">
        <f t="shared" ref="R195:R200" si="55">F195</f>
        <v>0</v>
      </c>
      <c r="S195" s="48">
        <f t="shared" si="52"/>
        <v>0</v>
      </c>
      <c r="T195" s="48">
        <f t="shared" si="52"/>
        <v>0</v>
      </c>
      <c r="U195" s="48">
        <f t="shared" si="50"/>
        <v>0</v>
      </c>
      <c r="V195" s="48">
        <f t="shared" si="50"/>
        <v>0</v>
      </c>
      <c r="W195" s="48">
        <f t="shared" si="50"/>
        <v>0</v>
      </c>
      <c r="X195" s="48" t="str">
        <f t="shared" ref="X195:X200" ca="1" si="56">Q195&amp;R195&amp;O195</f>
        <v>0-500</v>
      </c>
      <c r="Z195" s="78" t="str">
        <f>IF(Y195&lt;&gt;0, 'Benefits Calculation'!$T$4, "")</f>
        <v/>
      </c>
      <c r="AA195" s="48" t="str">
        <f>IF(Y195&lt;&gt;0, 'Benefits Calculation'!$U$4, "")</f>
        <v/>
      </c>
      <c r="AB195" s="48" t="s">
        <v>238</v>
      </c>
      <c r="AC195" s="48">
        <f>IF(AB195="YES", 'Benefits Calculation'!$AO$4, 0)</f>
        <v>0</v>
      </c>
      <c r="AD195" s="48">
        <f>IF(AC195="YES", 'Benefits Calculation'!$AP$4, 0)</f>
        <v>0</v>
      </c>
      <c r="AE195" s="48" t="e">
        <f t="shared" ref="AE195:AE201" si="57">IF(Y195*(1+Z195%)+AA195=0, Y195, Y195*(1+Z195%)+AA195)</f>
        <v>#VALUE!</v>
      </c>
      <c r="AG195" s="78" t="str">
        <f>IF(Y195&lt;&gt;0, 'Existing child  Loading'!$F$2, "")</f>
        <v/>
      </c>
      <c r="AH195" s="78" t="e">
        <f>IF(Y195&lt;&gt;0, 'Existing child  Loading'!$M$2, "")/100</f>
        <v>#VALUE!</v>
      </c>
      <c r="AI195" s="78" t="e">
        <f>IF(Y195&lt;&gt;0, 'Existing child  Loading'!$J$2, "")/100</f>
        <v>#VALUE!</v>
      </c>
      <c r="AJ195" s="162">
        <f t="shared" si="53"/>
        <v>0</v>
      </c>
      <c r="AK195" s="78" t="e">
        <f t="shared" ref="AK195:AK200" si="58">AF195+AG195+AH195+AI195+AJ195</f>
        <v>#VALUE!</v>
      </c>
      <c r="AL195" s="48" t="e">
        <f t="shared" ref="AL195:AL200" si="59">Y195*(1+(Z195/100+AK195))</f>
        <v>#VALUE!</v>
      </c>
      <c r="AM195" s="48" t="e">
        <f t="shared" ref="AM195:AM201" si="60">AL195+AA195</f>
        <v>#VALUE!</v>
      </c>
      <c r="AN195" s="48">
        <f t="shared" ref="AN195:AN200" si="61">K195</f>
        <v>0</v>
      </c>
      <c r="AO195" s="78">
        <f>IF(AND(I195="Dubai", K195="LSB"), Commission!$M$19, 0)</f>
        <v>0</v>
      </c>
      <c r="AP195" s="48" t="e">
        <f>IF(AN195="HSB", Commission!$F$2, IF(AN195="LSB", Commission!$F$3, "")) +AO195</f>
        <v>#VALUE!</v>
      </c>
      <c r="AQ195" s="79" t="e">
        <f t="shared" ref="AQ195:AQ200" si="62">AM195/(1-AP195)</f>
        <v>#VALUE!</v>
      </c>
    </row>
    <row r="196" spans="13:43" x14ac:dyDescent="0.3">
      <c r="M196" s="48">
        <f t="shared" si="51"/>
        <v>0</v>
      </c>
      <c r="N196" s="48">
        <f t="shared" si="51"/>
        <v>0</v>
      </c>
      <c r="O196" s="48">
        <f t="shared" si="51"/>
        <v>0</v>
      </c>
      <c r="P196" s="48">
        <f t="shared" ca="1" si="54"/>
        <v>0</v>
      </c>
      <c r="Q196" s="48" t="str" cm="1">
        <f t="array" aca="1" ref="Q196" ca="1">IFERROR(INDEX('Base Premium '!P:P, MATCH(1, (VALUE(LEFT('Base Premium '!P:P, FIND("-", 'Base Premium '!P:P)-1)) &lt;= P196) * (VALUE(MID('Base Premium '!P:P, FIND("-", 'Base Premium '!P:P)+1, LEN('Base Premium '!P:P))) &gt;= P196), 0)), "No Match")</f>
        <v>0-5</v>
      </c>
      <c r="R196" s="48">
        <f t="shared" si="55"/>
        <v>0</v>
      </c>
      <c r="S196" s="48">
        <f t="shared" si="52"/>
        <v>0</v>
      </c>
      <c r="T196" s="48">
        <f t="shared" si="52"/>
        <v>0</v>
      </c>
      <c r="U196" s="48">
        <f t="shared" si="50"/>
        <v>0</v>
      </c>
      <c r="V196" s="48">
        <f t="shared" si="50"/>
        <v>0</v>
      </c>
      <c r="W196" s="48">
        <f t="shared" si="50"/>
        <v>0</v>
      </c>
      <c r="X196" s="48" t="str">
        <f t="shared" ca="1" si="56"/>
        <v>0-500</v>
      </c>
      <c r="Z196" s="78" t="str">
        <f>IF(Y196&lt;&gt;0, 'Benefits Calculation'!$T$4, "")</f>
        <v/>
      </c>
      <c r="AA196" s="48" t="str">
        <f>IF(Y196&lt;&gt;0, 'Benefits Calculation'!$U$4, "")</f>
        <v/>
      </c>
      <c r="AB196" s="48" t="s">
        <v>238</v>
      </c>
      <c r="AC196" s="48">
        <f>IF(AB196="YES", 'Benefits Calculation'!$AO$4, 0)</f>
        <v>0</v>
      </c>
      <c r="AD196" s="48">
        <f>IF(AC196="YES", 'Benefits Calculation'!$AP$4, 0)</f>
        <v>0</v>
      </c>
      <c r="AE196" s="48" t="e">
        <f t="shared" si="57"/>
        <v>#VALUE!</v>
      </c>
      <c r="AG196" s="78" t="str">
        <f>IF(Y196&lt;&gt;0, 'Existing child  Loading'!$F$2, "")</f>
        <v/>
      </c>
      <c r="AH196" s="78" t="e">
        <f>IF(Y196&lt;&gt;0, 'Existing child  Loading'!$M$2, "")/100</f>
        <v>#VALUE!</v>
      </c>
      <c r="AI196" s="78" t="e">
        <f>IF(Y196&lt;&gt;0, 'Existing child  Loading'!$J$2, "")/100</f>
        <v>#VALUE!</v>
      </c>
      <c r="AJ196" s="162">
        <f t="shared" si="53"/>
        <v>0</v>
      </c>
      <c r="AK196" s="78" t="e">
        <f t="shared" si="58"/>
        <v>#VALUE!</v>
      </c>
      <c r="AL196" s="48" t="e">
        <f t="shared" si="59"/>
        <v>#VALUE!</v>
      </c>
      <c r="AM196" s="48" t="e">
        <f t="shared" si="60"/>
        <v>#VALUE!</v>
      </c>
      <c r="AN196" s="48">
        <f t="shared" si="61"/>
        <v>0</v>
      </c>
      <c r="AO196" s="78">
        <f>IF(AND(I196="Dubai", K196="LSB"), Commission!$M$19, 0)</f>
        <v>0</v>
      </c>
      <c r="AP196" s="48" t="e">
        <f>IF(AN196="HSB", Commission!$F$2, IF(AN196="LSB", Commission!$F$3, "")) +AO196</f>
        <v>#VALUE!</v>
      </c>
      <c r="AQ196" s="79" t="e">
        <f t="shared" si="62"/>
        <v>#VALUE!</v>
      </c>
    </row>
    <row r="197" spans="13:43" x14ac:dyDescent="0.3">
      <c r="M197" s="48">
        <f t="shared" si="51"/>
        <v>0</v>
      </c>
      <c r="N197" s="48">
        <f t="shared" si="51"/>
        <v>0</v>
      </c>
      <c r="O197" s="48">
        <f t="shared" si="51"/>
        <v>0</v>
      </c>
      <c r="P197" s="48">
        <f t="shared" ca="1" si="54"/>
        <v>0</v>
      </c>
      <c r="Q197" s="48" t="str" cm="1">
        <f t="array" aca="1" ref="Q197" ca="1">IFERROR(INDEX('Base Premium '!P:P, MATCH(1, (VALUE(LEFT('Base Premium '!P:P, FIND("-", 'Base Premium '!P:P)-1)) &lt;= P197) * (VALUE(MID('Base Premium '!P:P, FIND("-", 'Base Premium '!P:P)+1, LEN('Base Premium '!P:P))) &gt;= P197), 0)), "No Match")</f>
        <v>0-5</v>
      </c>
      <c r="R197" s="48">
        <f t="shared" si="55"/>
        <v>0</v>
      </c>
      <c r="S197" s="48">
        <f t="shared" si="52"/>
        <v>0</v>
      </c>
      <c r="T197" s="48">
        <f t="shared" si="52"/>
        <v>0</v>
      </c>
      <c r="U197" s="48">
        <f t="shared" si="50"/>
        <v>0</v>
      </c>
      <c r="V197" s="48">
        <f t="shared" si="50"/>
        <v>0</v>
      </c>
      <c r="W197" s="48">
        <f t="shared" si="50"/>
        <v>0</v>
      </c>
      <c r="X197" s="48" t="str">
        <f t="shared" ca="1" si="56"/>
        <v>0-500</v>
      </c>
      <c r="Z197" s="78" t="str">
        <f>IF(Y197&lt;&gt;0, 'Benefits Calculation'!$T$4, "")</f>
        <v/>
      </c>
      <c r="AA197" s="48" t="str">
        <f>IF(Y197&lt;&gt;0, 'Benefits Calculation'!$U$4, "")</f>
        <v/>
      </c>
      <c r="AB197" s="48" t="s">
        <v>238</v>
      </c>
      <c r="AC197" s="48">
        <f>IF(AB197="YES", 'Benefits Calculation'!$AO$4, 0)</f>
        <v>0</v>
      </c>
      <c r="AD197" s="48">
        <f>IF(AC197="YES", 'Benefits Calculation'!$AP$4, 0)</f>
        <v>0</v>
      </c>
      <c r="AE197" s="48" t="e">
        <f t="shared" si="57"/>
        <v>#VALUE!</v>
      </c>
      <c r="AG197" s="78" t="str">
        <f>IF(Y197&lt;&gt;0, 'Existing child  Loading'!$F$2, "")</f>
        <v/>
      </c>
      <c r="AH197" s="78" t="e">
        <f>IF(Y197&lt;&gt;0, 'Existing child  Loading'!$M$2, "")/100</f>
        <v>#VALUE!</v>
      </c>
      <c r="AI197" s="78" t="e">
        <f>IF(Y197&lt;&gt;0, 'Existing child  Loading'!$J$2, "")/100</f>
        <v>#VALUE!</v>
      </c>
      <c r="AJ197" s="162">
        <f t="shared" si="53"/>
        <v>0</v>
      </c>
      <c r="AK197" s="78" t="e">
        <f t="shared" si="58"/>
        <v>#VALUE!</v>
      </c>
      <c r="AL197" s="48" t="e">
        <f t="shared" si="59"/>
        <v>#VALUE!</v>
      </c>
      <c r="AM197" s="48" t="e">
        <f t="shared" si="60"/>
        <v>#VALUE!</v>
      </c>
      <c r="AN197" s="48">
        <f t="shared" si="61"/>
        <v>0</v>
      </c>
      <c r="AO197" s="78">
        <f>IF(AND(I197="Dubai", K197="LSB"), Commission!$M$19, 0)</f>
        <v>0</v>
      </c>
      <c r="AP197" s="48" t="e">
        <f>IF(AN197="HSB", Commission!$F$2, IF(AN197="LSB", Commission!$F$3, "")) +AO197</f>
        <v>#VALUE!</v>
      </c>
      <c r="AQ197" s="79" t="e">
        <f t="shared" si="62"/>
        <v>#VALUE!</v>
      </c>
    </row>
    <row r="198" spans="13:43" x14ac:dyDescent="0.3">
      <c r="M198" s="48">
        <f t="shared" si="51"/>
        <v>0</v>
      </c>
      <c r="N198" s="48">
        <f t="shared" si="51"/>
        <v>0</v>
      </c>
      <c r="O198" s="48">
        <f t="shared" si="51"/>
        <v>0</v>
      </c>
      <c r="P198" s="48">
        <f t="shared" ca="1" si="54"/>
        <v>0</v>
      </c>
      <c r="Q198" s="48" t="str" cm="1">
        <f t="array" aca="1" ref="Q198" ca="1">IFERROR(INDEX('Base Premium '!P:P, MATCH(1, (VALUE(LEFT('Base Premium '!P:P, FIND("-", 'Base Premium '!P:P)-1)) &lt;= P198) * (VALUE(MID('Base Premium '!P:P, FIND("-", 'Base Premium '!P:P)+1, LEN('Base Premium '!P:P))) &gt;= P198), 0)), "No Match")</f>
        <v>0-5</v>
      </c>
      <c r="R198" s="48">
        <f t="shared" si="55"/>
        <v>0</v>
      </c>
      <c r="S198" s="48">
        <f t="shared" si="52"/>
        <v>0</v>
      </c>
      <c r="T198" s="48">
        <f t="shared" si="52"/>
        <v>0</v>
      </c>
      <c r="U198" s="48">
        <f t="shared" si="50"/>
        <v>0</v>
      </c>
      <c r="V198" s="48">
        <f t="shared" si="50"/>
        <v>0</v>
      </c>
      <c r="W198" s="48">
        <f t="shared" si="50"/>
        <v>0</v>
      </c>
      <c r="X198" s="48" t="str">
        <f t="shared" ca="1" si="56"/>
        <v>0-500</v>
      </c>
      <c r="Z198" s="78" t="str">
        <f>IF(Y198&lt;&gt;0, 'Benefits Calculation'!$T$4, "")</f>
        <v/>
      </c>
      <c r="AA198" s="48" t="str">
        <f>IF(Y198&lt;&gt;0, 'Benefits Calculation'!$U$4, "")</f>
        <v/>
      </c>
      <c r="AB198" s="48" t="s">
        <v>238</v>
      </c>
      <c r="AC198" s="48">
        <f>IF(AB198="YES", 'Benefits Calculation'!$AO$4, 0)</f>
        <v>0</v>
      </c>
      <c r="AD198" s="48">
        <f>IF(AC198="YES", 'Benefits Calculation'!$AP$4, 0)</f>
        <v>0</v>
      </c>
      <c r="AE198" s="48" t="e">
        <f t="shared" si="57"/>
        <v>#VALUE!</v>
      </c>
      <c r="AG198" s="78" t="str">
        <f>IF(Y198&lt;&gt;0, 'Existing child  Loading'!$F$2, "")</f>
        <v/>
      </c>
      <c r="AH198" s="78" t="e">
        <f>IF(Y198&lt;&gt;0, 'Existing child  Loading'!$M$2, "")/100</f>
        <v>#VALUE!</v>
      </c>
      <c r="AI198" s="78" t="e">
        <f>IF(Y198&lt;&gt;0, 'Existing child  Loading'!$J$2, "")/100</f>
        <v>#VALUE!</v>
      </c>
      <c r="AJ198" s="162">
        <f t="shared" si="53"/>
        <v>0</v>
      </c>
      <c r="AK198" s="78" t="e">
        <f t="shared" si="58"/>
        <v>#VALUE!</v>
      </c>
      <c r="AL198" s="48" t="e">
        <f t="shared" si="59"/>
        <v>#VALUE!</v>
      </c>
      <c r="AM198" s="48" t="e">
        <f t="shared" si="60"/>
        <v>#VALUE!</v>
      </c>
      <c r="AN198" s="48">
        <f t="shared" si="61"/>
        <v>0</v>
      </c>
      <c r="AO198" s="78">
        <f>IF(AND(I198="Dubai", K198="LSB"), Commission!$M$19, 0)</f>
        <v>0</v>
      </c>
      <c r="AP198" s="48" t="e">
        <f>IF(AN198="HSB", Commission!$F$2, IF(AN198="LSB", Commission!$F$3, "")) +AO198</f>
        <v>#VALUE!</v>
      </c>
      <c r="AQ198" s="79" t="e">
        <f t="shared" si="62"/>
        <v>#VALUE!</v>
      </c>
    </row>
    <row r="199" spans="13:43" x14ac:dyDescent="0.3">
      <c r="M199" s="48">
        <f t="shared" si="51"/>
        <v>0</v>
      </c>
      <c r="N199" s="48">
        <f t="shared" si="51"/>
        <v>0</v>
      </c>
      <c r="O199" s="48">
        <f t="shared" si="51"/>
        <v>0</v>
      </c>
      <c r="P199" s="48">
        <f t="shared" ca="1" si="54"/>
        <v>0</v>
      </c>
      <c r="Q199" s="48" t="str" cm="1">
        <f t="array" aca="1" ref="Q199" ca="1">IFERROR(INDEX('Base Premium '!P:P, MATCH(1, (VALUE(LEFT('Base Premium '!P:P, FIND("-", 'Base Premium '!P:P)-1)) &lt;= P199) * (VALUE(MID('Base Premium '!P:P, FIND("-", 'Base Premium '!P:P)+1, LEN('Base Premium '!P:P))) &gt;= P199), 0)), "No Match")</f>
        <v>0-5</v>
      </c>
      <c r="R199" s="48">
        <f t="shared" si="55"/>
        <v>0</v>
      </c>
      <c r="S199" s="48">
        <f t="shared" si="52"/>
        <v>0</v>
      </c>
      <c r="T199" s="48">
        <f t="shared" si="52"/>
        <v>0</v>
      </c>
      <c r="U199" s="48">
        <f t="shared" si="50"/>
        <v>0</v>
      </c>
      <c r="V199" s="48">
        <f t="shared" si="50"/>
        <v>0</v>
      </c>
      <c r="W199" s="48">
        <f t="shared" si="50"/>
        <v>0</v>
      </c>
      <c r="X199" s="48" t="str">
        <f t="shared" ca="1" si="56"/>
        <v>0-500</v>
      </c>
      <c r="Z199" s="78" t="str">
        <f>IF(Y199&lt;&gt;0, 'Benefits Calculation'!$T$4, "")</f>
        <v/>
      </c>
      <c r="AA199" s="48" t="str">
        <f>IF(Y199&lt;&gt;0, 'Benefits Calculation'!$U$4, "")</f>
        <v/>
      </c>
      <c r="AB199" s="48" t="s">
        <v>238</v>
      </c>
      <c r="AC199" s="48">
        <f>IF(AB199="YES", 'Benefits Calculation'!$AO$4, 0)</f>
        <v>0</v>
      </c>
      <c r="AD199" s="48">
        <f>IF(AC199="YES", 'Benefits Calculation'!$AP$4, 0)</f>
        <v>0</v>
      </c>
      <c r="AE199" s="48" t="e">
        <f t="shared" si="57"/>
        <v>#VALUE!</v>
      </c>
      <c r="AG199" s="78" t="str">
        <f>IF(Y199&lt;&gt;0, 'Existing child  Loading'!$F$2, "")</f>
        <v/>
      </c>
      <c r="AH199" s="78" t="e">
        <f>IF(Y199&lt;&gt;0, 'Existing child  Loading'!$M$2, "")/100</f>
        <v>#VALUE!</v>
      </c>
      <c r="AI199" s="78" t="e">
        <f>IF(Y199&lt;&gt;0, 'Existing child  Loading'!$J$2, "")/100</f>
        <v>#VALUE!</v>
      </c>
      <c r="AJ199" s="162">
        <f t="shared" si="53"/>
        <v>0</v>
      </c>
      <c r="AK199" s="78" t="e">
        <f t="shared" si="58"/>
        <v>#VALUE!</v>
      </c>
      <c r="AL199" s="48" t="e">
        <f t="shared" si="59"/>
        <v>#VALUE!</v>
      </c>
      <c r="AM199" s="48" t="e">
        <f t="shared" si="60"/>
        <v>#VALUE!</v>
      </c>
      <c r="AN199" s="48">
        <f t="shared" si="61"/>
        <v>0</v>
      </c>
      <c r="AO199" s="78">
        <f>IF(AND(I199="Dubai", K199="LSB"), Commission!$M$19, 0)</f>
        <v>0</v>
      </c>
      <c r="AP199" s="48" t="e">
        <f>IF(AN199="HSB", Commission!$F$2, IF(AN199="LSB", Commission!$F$3, "")) +AO199</f>
        <v>#VALUE!</v>
      </c>
      <c r="AQ199" s="79" t="e">
        <f t="shared" si="62"/>
        <v>#VALUE!</v>
      </c>
    </row>
    <row r="200" spans="13:43" x14ac:dyDescent="0.3">
      <c r="M200" s="48">
        <f t="shared" si="51"/>
        <v>0</v>
      </c>
      <c r="N200" s="48">
        <f t="shared" si="51"/>
        <v>0</v>
      </c>
      <c r="O200" s="48">
        <f t="shared" si="51"/>
        <v>0</v>
      </c>
      <c r="P200" s="48">
        <f t="shared" ca="1" si="54"/>
        <v>0</v>
      </c>
      <c r="Q200" s="48" t="str" cm="1">
        <f t="array" aca="1" ref="Q200" ca="1">IFERROR(INDEX('Base Premium '!P:P, MATCH(1, (VALUE(LEFT('Base Premium '!P:P, FIND("-", 'Base Premium '!P:P)-1)) &lt;= P200) * (VALUE(MID('Base Premium '!P:P, FIND("-", 'Base Premium '!P:P)+1, LEN('Base Premium '!P:P))) &gt;= P200), 0)), "No Match")</f>
        <v>0-5</v>
      </c>
      <c r="R200" s="48">
        <f t="shared" si="55"/>
        <v>0</v>
      </c>
      <c r="S200" s="48">
        <f t="shared" si="52"/>
        <v>0</v>
      </c>
      <c r="T200" s="48">
        <f t="shared" si="52"/>
        <v>0</v>
      </c>
      <c r="U200" s="48">
        <f t="shared" si="50"/>
        <v>0</v>
      </c>
      <c r="V200" s="48">
        <f t="shared" si="50"/>
        <v>0</v>
      </c>
      <c r="W200" s="48">
        <f t="shared" si="50"/>
        <v>0</v>
      </c>
      <c r="X200" s="48" t="str">
        <f t="shared" ca="1" si="56"/>
        <v>0-500</v>
      </c>
      <c r="Z200" s="78" t="str">
        <f>IF(Y200&lt;&gt;0, 'Benefits Calculation'!$T$4, "")</f>
        <v/>
      </c>
      <c r="AA200" s="48" t="str">
        <f>IF(Y200&lt;&gt;0, 'Benefits Calculation'!$U$4, "")</f>
        <v/>
      </c>
      <c r="AB200" s="48" t="s">
        <v>238</v>
      </c>
      <c r="AC200" s="48">
        <f>IF(AB200="YES", 'Benefits Calculation'!$AO$4, 0)</f>
        <v>0</v>
      </c>
      <c r="AD200" s="48">
        <f>IF(AC200="YES", 'Benefits Calculation'!$AP$4, 0)</f>
        <v>0</v>
      </c>
      <c r="AE200" s="48" t="e">
        <f t="shared" si="57"/>
        <v>#VALUE!</v>
      </c>
      <c r="AG200" s="78" t="str">
        <f>IF(Y200&lt;&gt;0, 'Existing child  Loading'!$F$2, "")</f>
        <v/>
      </c>
      <c r="AH200" s="78" t="e">
        <f>IF(Y200&lt;&gt;0, 'Existing child  Loading'!$M$2, "")/100</f>
        <v>#VALUE!</v>
      </c>
      <c r="AI200" s="78" t="e">
        <f>IF(Y200&lt;&gt;0, 'Existing child  Loading'!$J$2, "")/100</f>
        <v>#VALUE!</v>
      </c>
      <c r="AJ200" s="162">
        <f t="shared" si="53"/>
        <v>0</v>
      </c>
      <c r="AK200" s="78" t="e">
        <f t="shared" si="58"/>
        <v>#VALUE!</v>
      </c>
      <c r="AL200" s="48" t="e">
        <f t="shared" si="59"/>
        <v>#VALUE!</v>
      </c>
      <c r="AM200" s="48" t="e">
        <f t="shared" si="60"/>
        <v>#VALUE!</v>
      </c>
      <c r="AN200" s="48">
        <f t="shared" si="61"/>
        <v>0</v>
      </c>
      <c r="AO200" s="78">
        <f>IF(AND(I200="Dubai", K200="LSB"), Commission!$M$19, 0)</f>
        <v>0</v>
      </c>
      <c r="AP200" s="48" t="e">
        <f>IF(AN200="HSB", Commission!$F$2, IF(AN200="LSB", Commission!$F$3, "")) +AO200</f>
        <v>#VALUE!</v>
      </c>
      <c r="AQ200" s="79" t="e">
        <f t="shared" si="62"/>
        <v>#VALUE!</v>
      </c>
    </row>
    <row r="201" spans="13:43" x14ac:dyDescent="0.3">
      <c r="M201" s="48">
        <f t="shared" si="51"/>
        <v>0</v>
      </c>
      <c r="Q201" s="48"/>
      <c r="AB201" s="48" t="s">
        <v>238</v>
      </c>
      <c r="AC201" s="48">
        <f>IF(AB201="YES", 'Benefits Calculation'!$AO$4, 0)</f>
        <v>0</v>
      </c>
      <c r="AD201" s="48">
        <f>IF(AC201="YES", 'Benefits Calculation'!$AP$4, 0)</f>
        <v>0</v>
      </c>
      <c r="AE201" s="48">
        <f t="shared" si="57"/>
        <v>0</v>
      </c>
      <c r="AJ201" s="162">
        <f t="shared" si="53"/>
        <v>0</v>
      </c>
      <c r="AM201" s="48">
        <f t="shared" si="60"/>
        <v>0</v>
      </c>
    </row>
    <row r="202" spans="13:43" x14ac:dyDescent="0.3">
      <c r="Q202" s="48"/>
    </row>
    <row r="203" spans="13:43" x14ac:dyDescent="0.3">
      <c r="Q203" s="48"/>
    </row>
    <row r="204" spans="13:43" x14ac:dyDescent="0.3">
      <c r="Q204" s="48"/>
    </row>
    <row r="205" spans="13:43" x14ac:dyDescent="0.3">
      <c r="Q205" s="48"/>
    </row>
    <row r="206" spans="13:43" x14ac:dyDescent="0.3">
      <c r="Q206" s="48"/>
    </row>
    <row r="207" spans="13:43" x14ac:dyDescent="0.3">
      <c r="Q207" s="48"/>
    </row>
    <row r="208" spans="13:43" x14ac:dyDescent="0.3">
      <c r="Q208" s="48"/>
    </row>
    <row r="209" spans="17:17" x14ac:dyDescent="0.3">
      <c r="Q209" s="48"/>
    </row>
    <row r="210" spans="17:17" x14ac:dyDescent="0.3">
      <c r="Q210" s="48"/>
    </row>
    <row r="211" spans="17:17" x14ac:dyDescent="0.3">
      <c r="Q211" s="48"/>
    </row>
    <row r="212" spans="17:17" x14ac:dyDescent="0.3">
      <c r="Q212" s="48"/>
    </row>
    <row r="213" spans="17:17" x14ac:dyDescent="0.3">
      <c r="Q213" s="48"/>
    </row>
    <row r="214" spans="17:17" x14ac:dyDescent="0.3">
      <c r="Q214" s="48"/>
    </row>
    <row r="215" spans="17:17" x14ac:dyDescent="0.3">
      <c r="Q215" s="48"/>
    </row>
    <row r="216" spans="17:17" x14ac:dyDescent="0.3">
      <c r="Q216" s="48"/>
    </row>
    <row r="217" spans="17:17" x14ac:dyDescent="0.3">
      <c r="Q217" s="48"/>
    </row>
    <row r="218" spans="17:17" x14ac:dyDescent="0.3">
      <c r="Q218" s="48"/>
    </row>
    <row r="219" spans="17:17" x14ac:dyDescent="0.3">
      <c r="Q219" s="48"/>
    </row>
    <row r="220" spans="17:17" x14ac:dyDescent="0.3">
      <c r="Q220" s="48"/>
    </row>
    <row r="221" spans="17:17" x14ac:dyDescent="0.3">
      <c r="Q221" s="48"/>
    </row>
    <row r="222" spans="17:17" x14ac:dyDescent="0.3">
      <c r="Q222" s="48"/>
    </row>
    <row r="223" spans="17:17" x14ac:dyDescent="0.3">
      <c r="Q223" s="48"/>
    </row>
    <row r="224" spans="17:17" x14ac:dyDescent="0.3">
      <c r="Q224" s="48"/>
    </row>
    <row r="225" spans="17:17" x14ac:dyDescent="0.3">
      <c r="Q225" s="48"/>
    </row>
    <row r="226" spans="17:17" x14ac:dyDescent="0.3">
      <c r="Q226" s="48"/>
    </row>
    <row r="227" spans="17:17" x14ac:dyDescent="0.3">
      <c r="Q227" s="48"/>
    </row>
    <row r="228" spans="17:17" x14ac:dyDescent="0.3">
      <c r="Q228" s="48"/>
    </row>
    <row r="229" spans="17:17" x14ac:dyDescent="0.3">
      <c r="Q229" s="48"/>
    </row>
    <row r="230" spans="17:17" x14ac:dyDescent="0.3">
      <c r="Q230" s="48"/>
    </row>
    <row r="231" spans="17:17" x14ac:dyDescent="0.3">
      <c r="Q231" s="48"/>
    </row>
    <row r="232" spans="17:17" x14ac:dyDescent="0.3">
      <c r="Q232" s="48"/>
    </row>
    <row r="233" spans="17:17" x14ac:dyDescent="0.3">
      <c r="Q233" s="48"/>
    </row>
    <row r="234" spans="17:17" x14ac:dyDescent="0.3">
      <c r="Q234" s="48"/>
    </row>
    <row r="235" spans="17:17" x14ac:dyDescent="0.3">
      <c r="Q235" s="48"/>
    </row>
    <row r="236" spans="17:17" x14ac:dyDescent="0.3">
      <c r="Q236" s="48"/>
    </row>
    <row r="237" spans="17:17" x14ac:dyDescent="0.3">
      <c r="Q237" s="48"/>
    </row>
    <row r="238" spans="17:17" x14ac:dyDescent="0.3">
      <c r="Q238" s="48"/>
    </row>
    <row r="239" spans="17:17" x14ac:dyDescent="0.3">
      <c r="Q239" s="48"/>
    </row>
    <row r="240" spans="17:17" x14ac:dyDescent="0.3">
      <c r="Q240" s="48"/>
    </row>
    <row r="241" spans="17:17" x14ac:dyDescent="0.3">
      <c r="Q241" s="48"/>
    </row>
    <row r="242" spans="17:17" x14ac:dyDescent="0.3">
      <c r="Q242" s="48"/>
    </row>
    <row r="243" spans="17:17" x14ac:dyDescent="0.3">
      <c r="Q243" s="48"/>
    </row>
    <row r="244" spans="17:17" x14ac:dyDescent="0.3">
      <c r="Q244" s="48"/>
    </row>
    <row r="245" spans="17:17" x14ac:dyDescent="0.3">
      <c r="Q245" s="48"/>
    </row>
    <row r="246" spans="17:17" x14ac:dyDescent="0.3">
      <c r="Q246" s="48"/>
    </row>
    <row r="247" spans="17:17" x14ac:dyDescent="0.3">
      <c r="Q247" s="48"/>
    </row>
    <row r="248" spans="17:17" x14ac:dyDescent="0.3">
      <c r="Q248" s="48"/>
    </row>
    <row r="249" spans="17:17" x14ac:dyDescent="0.3">
      <c r="Q249" s="48"/>
    </row>
    <row r="250" spans="17:17" x14ac:dyDescent="0.3">
      <c r="Q250" s="48"/>
    </row>
  </sheetData>
  <autoFilter ref="A1:AV41" xr:uid="{6CDE2C4F-3F09-4131-8EAA-1FE63C64EC56}"/>
  <dataValidations count="2">
    <dataValidation allowBlank="1" showInputMessage="1" showErrorMessage="1" sqref="Q2:Q200" xr:uid="{679A9B4B-2A1D-46D0-8B2F-3DA4F5D5F94F}"/>
    <dataValidation type="list" allowBlank="1" showInputMessage="1" showErrorMessage="1" sqref="AB2:AB201" xr:uid="{147BB84F-7D69-4A9C-B27E-CB4BE20981C8}">
      <formula1>"NO,YES"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 Premium </vt:lpstr>
      <vt:lpstr>benefits </vt:lpstr>
      <vt:lpstr>Benefits Calculation</vt:lpstr>
      <vt:lpstr>Factors</vt:lpstr>
      <vt:lpstr>Nationality Loading  </vt:lpstr>
      <vt:lpstr>Industry Loading</vt:lpstr>
      <vt:lpstr>Previous Insurer Loading</vt:lpstr>
      <vt:lpstr>Volume Discount Loading</vt:lpstr>
      <vt:lpstr>Existing child  Loading</vt:lpstr>
      <vt:lpstr>Commission</vt:lpstr>
      <vt:lpstr>Census</vt:lpstr>
      <vt:lpstr>Updated Premium 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2024-11-26T10:04:21Z</dcterms:created>
  <dc:creator>impelox-pc-048</dc:creator>
  <cp:lastModifiedBy>Arshath Parvez</cp:lastModifiedBy>
  <dcterms:modified xsi:type="dcterms:W3CDTF">2025-01-20T12:54:12Z</dcterms:modified>
</cp:coreProperties>
</file>